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nzo\Documents\PRONTUARI\"/>
    </mc:Choice>
  </mc:AlternateContent>
  <workbookProtection workbookPassword="924D" lockStructure="1"/>
  <bookViews>
    <workbookView showHorizontalScroll="0" showVerticalScroll="0" xWindow="-120" yWindow="-120" windowWidth="29040" windowHeight="15720"/>
  </bookViews>
  <sheets>
    <sheet name="PRONTUARIO" sheetId="1" r:id="rId1"/>
    <sheet name="TESTO ARTICOLI CCNL" sheetId="4" r:id="rId2"/>
    <sheet name="TABELLE RETRIBUTIVE CCNL" sheetId="5" r:id="rId3"/>
    <sheet name="$" sheetId="2" state="hidden" r:id="rId4"/>
  </sheets>
  <definedNames>
    <definedName name="OLE_LINK10" localSheetId="0">PRONTUARIO!$AT$480</definedName>
  </definedNames>
  <calcPr calcId="152511" fullPrecision="0"/>
</workbook>
</file>

<file path=xl/calcChain.xml><?xml version="1.0" encoding="utf-8"?>
<calcChain xmlns="http://schemas.openxmlformats.org/spreadsheetml/2006/main">
  <c r="V13" i="2" l="1"/>
  <c r="R7" i="2" l="1"/>
  <c r="O2" i="1" l="1"/>
  <c r="X35" i="5" l="1"/>
  <c r="X46" i="5" s="1"/>
  <c r="W35" i="5"/>
  <c r="W46" i="5" s="1"/>
  <c r="X44" i="5"/>
  <c r="W44" i="5"/>
  <c r="G2" i="5"/>
  <c r="B45" i="1" l="1"/>
  <c r="S44" i="1" s="1"/>
  <c r="S41" i="1"/>
  <c r="Y42" i="1" s="1"/>
  <c r="M44" i="1" l="1"/>
  <c r="H47" i="1"/>
  <c r="B47" i="1"/>
  <c r="H45" i="1"/>
  <c r="S42" i="1"/>
  <c r="B49" i="1" l="1"/>
  <c r="G95" i="2" l="1"/>
  <c r="E95" i="2"/>
  <c r="K61" i="2" l="1"/>
  <c r="Q61" i="2" s="1"/>
  <c r="V6" i="2" l="1"/>
  <c r="V5" i="2"/>
  <c r="AB13" i="2"/>
  <c r="X13" i="2"/>
  <c r="B103" i="4" l="1"/>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Y35" i="2" l="1"/>
  <c r="X35" i="2"/>
  <c r="Y34" i="2"/>
  <c r="X34" i="2"/>
  <c r="AA35" i="2"/>
  <c r="Z35" i="2"/>
  <c r="V50" i="2" l="1"/>
  <c r="V48" i="2"/>
  <c r="N50" i="2"/>
  <c r="N48" i="2"/>
  <c r="V24" i="2"/>
  <c r="I7" i="2" s="1"/>
  <c r="N24" i="2"/>
  <c r="C7" i="2" s="1"/>
  <c r="Y43" i="2"/>
  <c r="X43" i="2"/>
  <c r="W43" i="2"/>
  <c r="W36" i="2"/>
  <c r="N43" i="2"/>
  <c r="V41" i="2"/>
  <c r="I11" i="2" s="1"/>
  <c r="P41" i="2"/>
  <c r="F11" i="2" s="1"/>
  <c r="N41" i="2"/>
  <c r="C11" i="2" s="1"/>
  <c r="V47" i="2"/>
  <c r="V46" i="2"/>
  <c r="V45" i="2"/>
  <c r="V40" i="2"/>
  <c r="N47" i="2"/>
  <c r="N46" i="2"/>
  <c r="N45" i="2"/>
  <c r="N40" i="2"/>
  <c r="V39" i="2"/>
  <c r="N39" i="2"/>
  <c r="Y49" i="2"/>
  <c r="X49" i="2"/>
  <c r="Y44" i="2"/>
  <c r="X44" i="2"/>
  <c r="Y42" i="2"/>
  <c r="X42" i="2"/>
  <c r="Y38" i="2"/>
  <c r="X38" i="2"/>
  <c r="Y37" i="2"/>
  <c r="Y21" i="2"/>
  <c r="X37" i="2"/>
  <c r="X21" i="2"/>
  <c r="AG21" i="2" s="1"/>
  <c r="V49" i="2"/>
  <c r="V44" i="2"/>
  <c r="V42" i="2"/>
  <c r="V38" i="2"/>
  <c r="V37" i="2"/>
  <c r="V21" i="2"/>
  <c r="I9" i="2" s="1"/>
  <c r="P49" i="2"/>
  <c r="P44" i="2"/>
  <c r="P42" i="2"/>
  <c r="P38" i="2"/>
  <c r="P37" i="2"/>
  <c r="P21" i="2"/>
  <c r="F9" i="2" s="1"/>
  <c r="N49" i="2"/>
  <c r="N44" i="2"/>
  <c r="N42" i="2"/>
  <c r="N38" i="2"/>
  <c r="N37" i="2"/>
  <c r="N21" i="2"/>
  <c r="C9" i="2" s="1"/>
  <c r="Y36" i="2"/>
  <c r="X36" i="2"/>
  <c r="W34" i="2"/>
  <c r="R36" i="2"/>
  <c r="R34" i="2"/>
  <c r="O14" i="2" s="1"/>
  <c r="N36" i="2"/>
  <c r="N34" i="2"/>
  <c r="C14" i="2" s="1"/>
  <c r="W35" i="2"/>
  <c r="R35" i="2"/>
  <c r="O12" i="2" s="1"/>
  <c r="N35" i="2"/>
  <c r="C12" i="2" s="1"/>
  <c r="L41" i="2"/>
  <c r="L35" i="2"/>
  <c r="L43" i="2"/>
  <c r="L36" i="2"/>
  <c r="L34" i="2"/>
  <c r="L47" i="2"/>
  <c r="L46" i="2"/>
  <c r="L45" i="2"/>
  <c r="L40" i="2"/>
  <c r="L39" i="2"/>
  <c r="L31" i="2"/>
  <c r="L50" i="2"/>
  <c r="L48" i="2"/>
  <c r="L32" i="2"/>
  <c r="L30" i="2"/>
  <c r="L28" i="2"/>
  <c r="L25" i="2"/>
  <c r="L24" i="2"/>
  <c r="L23" i="2"/>
  <c r="L33" i="2"/>
  <c r="L22" i="2"/>
  <c r="U58" i="1" s="1"/>
  <c r="L49" i="2"/>
  <c r="L44" i="2"/>
  <c r="L42" i="2"/>
  <c r="L38" i="2"/>
  <c r="L37" i="2"/>
  <c r="L29" i="2"/>
  <c r="L26" i="2"/>
  <c r="L21" i="2"/>
  <c r="AA34" i="2"/>
  <c r="Z34" i="2"/>
  <c r="Y33" i="2"/>
  <c r="X33" i="2"/>
  <c r="V33" i="2"/>
  <c r="R33" i="2"/>
  <c r="P33" i="2"/>
  <c r="N33" i="2"/>
  <c r="C58" i="1"/>
  <c r="AA22" i="2"/>
  <c r="Y22" i="2"/>
  <c r="X22" i="2"/>
  <c r="V22" i="2"/>
  <c r="I10" i="2" s="1"/>
  <c r="R22" i="2"/>
  <c r="L10" i="2" s="1"/>
  <c r="P22" i="2"/>
  <c r="F10" i="2" s="1"/>
  <c r="N22" i="2"/>
  <c r="C10" i="2" s="1"/>
  <c r="V32" i="2"/>
  <c r="N32" i="2"/>
  <c r="V31" i="2"/>
  <c r="I13" i="2" s="1"/>
  <c r="N31" i="2"/>
  <c r="C13" i="2" s="1"/>
  <c r="V30" i="2"/>
  <c r="N30" i="2"/>
  <c r="Y29" i="2"/>
  <c r="Y26" i="2"/>
  <c r="X29" i="2"/>
  <c r="X26" i="2"/>
  <c r="V29" i="2"/>
  <c r="P29" i="2"/>
  <c r="N29" i="2"/>
  <c r="V28" i="2"/>
  <c r="N28" i="2"/>
  <c r="T27" i="2"/>
  <c r="V26" i="2"/>
  <c r="P26" i="2"/>
  <c r="N26" i="2"/>
  <c r="V25" i="2"/>
  <c r="N25" i="2"/>
  <c r="V23" i="2"/>
  <c r="I8" i="2" s="1"/>
  <c r="N23" i="2"/>
  <c r="C8" i="2" s="1"/>
  <c r="AG32" i="2" l="1"/>
  <c r="AG29" i="2"/>
  <c r="Q52" i="5"/>
  <c r="B117" i="1" l="1"/>
  <c r="B90" i="1"/>
  <c r="B6" i="1" l="1"/>
  <c r="S21" i="1"/>
  <c r="AG6" i="2" l="1"/>
  <c r="AE6" i="2"/>
  <c r="AG7" i="2"/>
  <c r="AE7" i="2"/>
  <c r="AG5" i="2"/>
  <c r="AE5" i="2"/>
  <c r="AE4" i="2"/>
  <c r="AG4" i="2"/>
  <c r="AH4" i="2"/>
  <c r="A23" i="2" l="1"/>
  <c r="A24" i="2" s="1"/>
  <c r="A25" i="2" s="1"/>
  <c r="A26" i="2" s="1"/>
  <c r="A27" i="2" s="1"/>
  <c r="A28" i="2" s="1"/>
  <c r="A29" i="2" s="1"/>
  <c r="A30" i="2" s="1"/>
  <c r="A31" i="2" s="1"/>
  <c r="A32" i="2" s="1"/>
  <c r="A33" i="2" s="1"/>
  <c r="A34" i="2" l="1"/>
  <c r="A35" i="2" s="1"/>
  <c r="A36" i="2" s="1"/>
  <c r="A37" i="2" s="1"/>
  <c r="A38" i="2" s="1"/>
  <c r="A39" i="2" s="1"/>
  <c r="A40" i="2" s="1"/>
  <c r="A41" i="2" s="1"/>
  <c r="A42" i="2" s="1"/>
  <c r="A43" i="2" s="1"/>
  <c r="A44" i="2" s="1"/>
  <c r="A45" i="2" s="1"/>
  <c r="A46" i="2" s="1"/>
  <c r="A47" i="2" s="1"/>
  <c r="A48" i="2" s="1"/>
  <c r="A49" i="2" s="1"/>
  <c r="A50" i="2" s="1"/>
  <c r="L96" i="2"/>
  <c r="G97" i="2"/>
  <c r="E97" i="2" l="1"/>
  <c r="I96" i="2"/>
  <c r="J96" i="2" s="1"/>
  <c r="I70" i="2"/>
  <c r="D72" i="2"/>
  <c r="K57" i="2"/>
  <c r="E57" i="2"/>
  <c r="E56" i="2"/>
  <c r="Z13" i="2"/>
  <c r="V10" i="2"/>
  <c r="V1" i="2"/>
  <c r="U59" i="1"/>
  <c r="U60" i="1"/>
  <c r="U61" i="1"/>
  <c r="U62" i="1"/>
  <c r="U64" i="1"/>
  <c r="U65" i="1"/>
  <c r="U66" i="1"/>
  <c r="U67" i="1"/>
  <c r="U68" i="1"/>
  <c r="C59" i="1"/>
  <c r="C60" i="1"/>
  <c r="C61" i="1"/>
  <c r="C62" i="1"/>
  <c r="C63" i="1"/>
  <c r="C64" i="1"/>
  <c r="C65" i="1"/>
  <c r="C66" i="1"/>
  <c r="C67" i="1"/>
  <c r="C68" i="1"/>
  <c r="T68" i="2" l="1"/>
  <c r="T72" i="2"/>
  <c r="E107" i="2"/>
  <c r="K96" i="2"/>
  <c r="E105" i="2" l="1"/>
  <c r="M106" i="2" s="1"/>
  <c r="D57" i="2"/>
  <c r="U90" i="1" l="1"/>
  <c r="I57" i="2" s="1"/>
  <c r="V35" i="2" s="1"/>
  <c r="I12" i="2" s="1"/>
  <c r="V43" i="2" l="1"/>
  <c r="V34" i="2"/>
  <c r="I14" i="2" s="1"/>
  <c r="V36" i="2"/>
  <c r="A72" i="2"/>
  <c r="U86" i="1"/>
  <c r="U85" i="1"/>
  <c r="U84" i="1"/>
  <c r="U83" i="1"/>
  <c r="U82" i="1"/>
  <c r="U81" i="1"/>
  <c r="U80" i="1"/>
  <c r="U79" i="1"/>
  <c r="U78" i="1"/>
  <c r="U77" i="1"/>
  <c r="U76" i="1"/>
  <c r="U75" i="1"/>
  <c r="U74" i="1"/>
  <c r="U73" i="1"/>
  <c r="U72" i="1"/>
  <c r="U71" i="1"/>
  <c r="U70" i="1"/>
  <c r="U69" i="1"/>
  <c r="U57" i="1"/>
  <c r="B71" i="2" l="1"/>
  <c r="E72" i="2"/>
  <c r="AD9" i="2"/>
  <c r="C86" i="1"/>
  <c r="C85" i="1"/>
  <c r="C84" i="1"/>
  <c r="C83" i="1"/>
  <c r="C82" i="1"/>
  <c r="C81" i="1"/>
  <c r="C80" i="1"/>
  <c r="C79" i="1"/>
  <c r="C78" i="1"/>
  <c r="C77" i="1"/>
  <c r="C76" i="1"/>
  <c r="C75" i="1"/>
  <c r="C74" i="1"/>
  <c r="C73" i="1"/>
  <c r="C72" i="1"/>
  <c r="C71" i="1"/>
  <c r="C70" i="1"/>
  <c r="C69" i="1"/>
  <c r="C57" i="1"/>
  <c r="G72" i="2" l="1"/>
  <c r="B54" i="1"/>
  <c r="C102" i="1" s="1"/>
  <c r="M71" i="2" l="1"/>
  <c r="O71" i="2"/>
  <c r="M74" i="2"/>
  <c r="O74" i="2"/>
  <c r="Q74" i="2"/>
  <c r="I72" i="2"/>
  <c r="Q71" i="2" s="1"/>
  <c r="C105" i="1"/>
  <c r="B23" i="1"/>
  <c r="AK6" i="1"/>
  <c r="C101" i="1"/>
  <c r="D56" i="2"/>
  <c r="X54" i="1"/>
  <c r="AK12" i="1" s="1"/>
  <c r="U55" i="1"/>
  <c r="AB36" i="2" l="1"/>
  <c r="AB43" i="2"/>
  <c r="AC48" i="2"/>
  <c r="AC40" i="2"/>
  <c r="AC31" i="2"/>
  <c r="AB48" i="2"/>
  <c r="AB40" i="2"/>
  <c r="AB32" i="2"/>
  <c r="AD46" i="2"/>
  <c r="AC46" i="2"/>
  <c r="AC38" i="2"/>
  <c r="AB38" i="2"/>
  <c r="AC43" i="2"/>
  <c r="AD50" i="2"/>
  <c r="AC32" i="2"/>
  <c r="AC30" i="2"/>
  <c r="AB31" i="2"/>
  <c r="AB46" i="2"/>
  <c r="AB30" i="2"/>
  <c r="AD40" i="2"/>
  <c r="AD27" i="2"/>
  <c r="AC36" i="2"/>
  <c r="AD36" i="2"/>
  <c r="AD44" i="2"/>
  <c r="AB49" i="2"/>
  <c r="AD28" i="2"/>
  <c r="AD43" i="2"/>
  <c r="AB37" i="2"/>
  <c r="AB26" i="2"/>
  <c r="AC50" i="2"/>
  <c r="AB50" i="2"/>
  <c r="AD48" i="2"/>
  <c r="AD38" i="2"/>
  <c r="AC28" i="2"/>
  <c r="AD31" i="2"/>
  <c r="AD30" i="2"/>
  <c r="AD37" i="2"/>
  <c r="AD26" i="2"/>
  <c r="AC44" i="2"/>
  <c r="AC26" i="2"/>
  <c r="AB44" i="2"/>
  <c r="AB28" i="2"/>
  <c r="AD32" i="2"/>
  <c r="AC37" i="2"/>
  <c r="AD49" i="2"/>
  <c r="AC49" i="2"/>
  <c r="AG6" i="1"/>
  <c r="AG12" i="1"/>
  <c r="AG8" i="1"/>
  <c r="I100" i="2"/>
  <c r="C104" i="1"/>
  <c r="C103" i="1"/>
  <c r="BA54" i="1"/>
  <c r="AE26" i="2" l="1"/>
  <c r="AE49" i="2"/>
  <c r="AE38" i="2"/>
  <c r="AE44" i="2"/>
  <c r="AE37" i="2"/>
  <c r="AE43" i="2"/>
  <c r="AE36" i="2"/>
  <c r="BD54" i="1"/>
  <c r="AK8" i="1" s="1"/>
  <c r="B98" i="1"/>
  <c r="K100" i="2"/>
  <c r="K94" i="1" l="1"/>
  <c r="K93" i="1"/>
  <c r="S15" i="1"/>
  <c r="A61" i="2"/>
  <c r="CD30" i="1"/>
  <c r="CD29" i="1"/>
  <c r="C113" i="1"/>
  <c r="B109" i="1" s="1"/>
  <c r="N36" i="1" s="1"/>
  <c r="CD31" i="1"/>
  <c r="AD42" i="2" l="1"/>
  <c r="AC42" i="2" s="1"/>
  <c r="AD24" i="2"/>
  <c r="AD22" i="2"/>
  <c r="AD41" i="2"/>
  <c r="AC41" i="2" s="1"/>
  <c r="AD45" i="2"/>
  <c r="AD47" i="2"/>
  <c r="AC47" i="2" s="1"/>
  <c r="AD25" i="2"/>
  <c r="AD23" i="2"/>
  <c r="AD34" i="2"/>
  <c r="AD33" i="2"/>
  <c r="AC33" i="2" s="1"/>
  <c r="AD29" i="2"/>
  <c r="AD21" i="2"/>
  <c r="AD35" i="2"/>
  <c r="AD39" i="2"/>
  <c r="S18" i="1"/>
  <c r="A70" i="2"/>
  <c r="AB24" i="2" s="1"/>
  <c r="E98" i="1"/>
  <c r="U99" i="1"/>
  <c r="O55" i="1"/>
  <c r="CD28" i="1" s="1"/>
  <c r="BU32" i="1" s="1"/>
  <c r="J98" i="1"/>
  <c r="AC24" i="2" l="1"/>
  <c r="AC23" i="2"/>
  <c r="AB42" i="2"/>
  <c r="AE42" i="2" s="1"/>
  <c r="AB35" i="2"/>
  <c r="AB22" i="2"/>
  <c r="AB41" i="2"/>
  <c r="AB45" i="2"/>
  <c r="AB47" i="2"/>
  <c r="AC45" i="2"/>
  <c r="AB25" i="2"/>
  <c r="AB23" i="2"/>
  <c r="AC25" i="2"/>
  <c r="AB34" i="2"/>
  <c r="AB33" i="2"/>
  <c r="AE33" i="2" s="1"/>
  <c r="AC34" i="2"/>
  <c r="AB29" i="2"/>
  <c r="AB21" i="2"/>
  <c r="AE21" i="2" s="1"/>
  <c r="AC29" i="2"/>
  <c r="AD51" i="2"/>
  <c r="AB39" i="2"/>
  <c r="AC39" i="2"/>
  <c r="AC35" i="2"/>
  <c r="CI28" i="1"/>
  <c r="H61" i="2"/>
  <c r="H62" i="2"/>
  <c r="B70" i="2"/>
  <c r="T73" i="2"/>
  <c r="T70" i="2"/>
  <c r="Z22" i="2"/>
  <c r="AG24" i="2" s="1"/>
  <c r="H65" i="2"/>
  <c r="H64" i="2"/>
  <c r="H63" i="2"/>
  <c r="J63" i="2" s="1"/>
  <c r="AE29" i="2" l="1"/>
  <c r="AE34" i="2"/>
  <c r="AE35" i="2"/>
  <c r="AB51" i="2"/>
  <c r="K64" i="2"/>
  <c r="M64" i="2" s="1"/>
  <c r="Q64" i="2"/>
  <c r="O64" i="2" s="1"/>
  <c r="K62" i="2"/>
  <c r="Q62" i="2"/>
  <c r="Q65" i="2"/>
  <c r="O65" i="2" s="1"/>
  <c r="K65" i="2"/>
  <c r="M65" i="2" s="1"/>
  <c r="Q63" i="2"/>
  <c r="O63" i="2" s="1"/>
  <c r="K63" i="2"/>
  <c r="M63" i="2" s="1"/>
  <c r="J61" i="2"/>
  <c r="J62" i="2"/>
  <c r="J64" i="2"/>
  <c r="O61" i="2"/>
  <c r="M61" i="2"/>
  <c r="A96" i="2"/>
  <c r="J65" i="2"/>
  <c r="S61" i="2" l="1"/>
  <c r="AG15" i="1" s="1"/>
  <c r="O62" i="2"/>
  <c r="O66" i="2" s="1"/>
  <c r="Q66" i="2"/>
  <c r="M62" i="2"/>
  <c r="M66" i="2" s="1"/>
  <c r="K66" i="2"/>
  <c r="K74" i="2" s="1"/>
  <c r="I102" i="2"/>
  <c r="K102" i="2" s="1"/>
  <c r="I98" i="2"/>
  <c r="M45" i="1" s="1"/>
  <c r="F72" i="2" l="1"/>
  <c r="K71" i="2" s="1"/>
  <c r="AC21" i="2"/>
  <c r="AC22" i="2"/>
  <c r="AE22" i="2" s="1"/>
  <c r="O70" i="2"/>
  <c r="N30" i="1" s="1"/>
  <c r="Z30" i="1" s="1"/>
  <c r="AF15" i="1"/>
  <c r="K70" i="2"/>
  <c r="AP36" i="1" s="1"/>
  <c r="K98" i="2"/>
  <c r="M47" i="1" s="1"/>
  <c r="AF22" i="2" l="1"/>
  <c r="AF51" i="2" s="1"/>
  <c r="AE51" i="2"/>
  <c r="AG37" i="2" s="1"/>
  <c r="AG20" i="1" s="1"/>
  <c r="AC51" i="2"/>
  <c r="X70" i="2"/>
  <c r="F105" i="2"/>
  <c r="I105" i="2" s="1"/>
  <c r="Q70" i="2"/>
  <c r="T30" i="1" s="1"/>
  <c r="Q73" i="2"/>
  <c r="T31" i="1" s="1"/>
  <c r="F106" i="2"/>
  <c r="I106" i="2" s="1"/>
  <c r="O73" i="2"/>
  <c r="N31" i="1" s="1"/>
  <c r="M70" i="2"/>
  <c r="K88" i="2"/>
  <c r="K90" i="2" s="1"/>
  <c r="CG36" i="1" s="1"/>
  <c r="AG51" i="2" l="1"/>
  <c r="AB52" i="2"/>
  <c r="AB53" i="2"/>
  <c r="M73" i="2"/>
  <c r="K73" i="2" s="1"/>
  <c r="K75" i="2" s="1"/>
  <c r="G81" i="2" s="1"/>
  <c r="AP37" i="1" s="1"/>
  <c r="Q75" i="2"/>
  <c r="Q76" i="2" s="1"/>
  <c r="T32" i="1" s="1"/>
  <c r="O75" i="2"/>
  <c r="F108" i="2" s="1"/>
  <c r="I108" i="2" s="1"/>
  <c r="S45" i="1" s="1"/>
  <c r="K92" i="2"/>
  <c r="CG38" i="1" s="1"/>
  <c r="K91" i="2"/>
  <c r="CG37" i="1" s="1"/>
  <c r="K89" i="2"/>
  <c r="CG35" i="1" s="1"/>
  <c r="AB54" i="2" l="1"/>
  <c r="AF18" i="1" s="1"/>
  <c r="AA54" i="2" s="1"/>
  <c r="M75" i="2"/>
  <c r="I81" i="2"/>
  <c r="I82" i="2" s="1"/>
  <c r="O76" i="2"/>
  <c r="N32" i="1" s="1"/>
  <c r="M76" i="2"/>
  <c r="K76" i="2" s="1"/>
  <c r="I85" i="2"/>
  <c r="I84" i="2"/>
  <c r="I83" i="2" l="1"/>
  <c r="AV33" i="1" s="1"/>
  <c r="Z36" i="1" s="1"/>
  <c r="A113" i="2"/>
  <c r="AE53" i="2"/>
  <c r="AE52" i="2"/>
  <c r="O81" i="2"/>
  <c r="O82" i="2" s="1"/>
  <c r="K81" i="2"/>
  <c r="BK32" i="1" s="1"/>
  <c r="AV32" i="1"/>
  <c r="K77" i="2"/>
  <c r="AE54" i="2" l="1"/>
  <c r="AG18" i="1" s="1"/>
  <c r="K83" i="2"/>
  <c r="K82" i="2"/>
  <c r="K85" i="2"/>
  <c r="M81" i="2"/>
  <c r="BC32" i="1" s="1"/>
  <c r="O83" i="2"/>
  <c r="M83" i="2" s="1"/>
  <c r="X72" i="2" s="1"/>
  <c r="K84" i="2"/>
  <c r="O84" i="2" s="1"/>
  <c r="Q77" i="2" s="1"/>
  <c r="T33" i="1" s="1"/>
  <c r="T34" i="1" s="1"/>
  <c r="AV34" i="1"/>
  <c r="AI38" i="1" s="1"/>
  <c r="M77" i="2"/>
  <c r="M78" i="2" s="1"/>
  <c r="M82" i="2"/>
  <c r="K78" i="2"/>
  <c r="BN32" i="1" l="1"/>
  <c r="BN33" i="1"/>
  <c r="M84" i="2"/>
  <c r="O77" i="2" s="1"/>
  <c r="N33" i="1" s="1"/>
  <c r="N34" i="1" s="1"/>
  <c r="K86" i="2"/>
  <c r="Z33" i="1"/>
  <c r="Z34" i="1" s="1"/>
  <c r="O85" i="2"/>
  <c r="O86" i="2" s="1"/>
  <c r="M85" i="2"/>
  <c r="BF33" i="1" s="1"/>
  <c r="X73" i="2"/>
  <c r="Q78" i="2"/>
  <c r="BN34" i="1" l="1"/>
  <c r="BF32" i="1"/>
  <c r="BF34" i="1" s="1"/>
  <c r="M86" i="2"/>
  <c r="AH46" i="1"/>
  <c r="AH48" i="1" s="1"/>
  <c r="AE33" i="1"/>
  <c r="B38" i="1" s="1"/>
  <c r="O78" i="2"/>
</calcChain>
</file>

<file path=xl/sharedStrings.xml><?xml version="1.0" encoding="utf-8"?>
<sst xmlns="http://schemas.openxmlformats.org/spreadsheetml/2006/main" count="756" uniqueCount="636">
  <si>
    <t>Livello</t>
  </si>
  <si>
    <t>Mansioni</t>
  </si>
  <si>
    <t>B</t>
  </si>
  <si>
    <t>A</t>
  </si>
  <si>
    <t>ADDETTA ALLA COMPAGNIA</t>
  </si>
  <si>
    <t>A Super</t>
  </si>
  <si>
    <t>Svolge esclusive mansioni di mera compagnia a persone autosufficienti, senza effettuare alcuna prestazione di lavoro</t>
  </si>
  <si>
    <t>ADDETTA ALLA LAVANDERIA</t>
  </si>
  <si>
    <t>ADDETTA ALLA PULIZIA</t>
  </si>
  <si>
    <t>Svolge esclusivamente mansioni relative alla pulizia della casa</t>
  </si>
  <si>
    <t>ADDETTO ALLA PULIZIA ED ANNAFFIATURA DELLE AREE VERDI</t>
  </si>
  <si>
    <t>Svolge mansioni relative al giardinaggio</t>
  </si>
  <si>
    <t>ADDETTO ALLA STIRERIA</t>
  </si>
  <si>
    <t>Svolge mansioni relative alla stiratura</t>
  </si>
  <si>
    <t>ADDETTO ALLA PRESENZA NOTTURNA</t>
  </si>
  <si>
    <t>-</t>
  </si>
  <si>
    <t>AIUTO DI CUCINA</t>
  </si>
  <si>
    <t>AMMINISTRATORE DI BENI DI FAMIGLIA</t>
  </si>
  <si>
    <t>D</t>
  </si>
  <si>
    <t>Svolge mansioni connesse all'amministrazione del patrimonio familiare</t>
  </si>
  <si>
    <t>ASSISTENTE AD ANIMALI DOMESTICI</t>
  </si>
  <si>
    <t>B Super</t>
  </si>
  <si>
    <t>C Super</t>
  </si>
  <si>
    <t>D Super</t>
  </si>
  <si>
    <t>AUTISTA</t>
  </si>
  <si>
    <t>Svolge mansioni di conduzione di automezzi adibiti al trasporto di persone ed effetti familiari, effettuando anche la relativa ordinaria manutenzione e pulizia</t>
  </si>
  <si>
    <t>CAMERIERE</t>
  </si>
  <si>
    <t>Svolge servizio di tavola e di camera</t>
  </si>
  <si>
    <t>CAPO CUOCO</t>
  </si>
  <si>
    <t>Svolge mansioni di gestione e coordinamento relative a tutte le esigenze connesse alla preparazione dei cibi ed, in generale, ai compiti della cucina e della dispensa</t>
  </si>
  <si>
    <t>CAPO GIARDINIERE</t>
  </si>
  <si>
    <t>Svolge mansioni di gestione e coordinamento relative a tutte le esigenze connesse alla cura delle aree verdi e relativi interventi di manutenzione</t>
  </si>
  <si>
    <t>CUOCO</t>
  </si>
  <si>
    <t>C</t>
  </si>
  <si>
    <t>Svolge mansioni di addetto alla preparazione dei pasti ed ai connessi compiti di cucina, nonché di approvvigionamento delle materie prime</t>
  </si>
  <si>
    <t>CUSTODE DI ABITAZIONE PRIVATA</t>
  </si>
  <si>
    <t>Svolge mansioni di vigilanza dell'abitazione del datore di lavoro e relative pertinenze, nonché, se fornito di alloggio nella proprietà, di custodia</t>
  </si>
  <si>
    <t>DIRETTORE DI CASA</t>
  </si>
  <si>
    <t>Svolge mansioni di gestione e coordinamento relative a tutte le esigenze connesse all'andamento della casa</t>
  </si>
  <si>
    <t>GIARDINIERE</t>
  </si>
  <si>
    <t>GOVERNANTE</t>
  </si>
  <si>
    <t>Svolge mansioni di coordinamento relative alle attività di cameriere di camera, di stireria, di lavanderia, di guardaroba e simili</t>
  </si>
  <si>
    <t>ISTITUTORE</t>
  </si>
  <si>
    <t>Svolge mansioni di istruzione e/o educazione dei componenti il nucleo familiare</t>
  </si>
  <si>
    <t xml:space="preserve">MAGGIORDOMO </t>
  </si>
  <si>
    <t>OPERAIO COMUNE</t>
  </si>
  <si>
    <t>OPERAIO QUALIFICATO</t>
  </si>
  <si>
    <t>STALLIERE</t>
  </si>
  <si>
    <t>A ORE</t>
  </si>
  <si>
    <t>CONVIVENTE A TEMPO PIENO</t>
  </si>
  <si>
    <t xml:space="preserve">ASSISTENZA NOTTURNA </t>
  </si>
  <si>
    <t>PRESENZA NOTTURNA</t>
  </si>
  <si>
    <t>Selezionare, se forniti, il vitto e/o l'alloggio</t>
  </si>
  <si>
    <t>FERIE</t>
  </si>
  <si>
    <t>FESTIVITA'</t>
  </si>
  <si>
    <t>INFORTUNIO</t>
  </si>
  <si>
    <t>LAVORO STRAORDINARIO</t>
  </si>
  <si>
    <t>MALATTIA</t>
  </si>
  <si>
    <t>MATERNITA'</t>
  </si>
  <si>
    <t>PERIODO DI PROVA</t>
  </si>
  <si>
    <t>RIPOSO SETTIMANALE</t>
  </si>
  <si>
    <t>TRASFERIMENTI</t>
  </si>
  <si>
    <t>TRASFERTE</t>
  </si>
  <si>
    <t>1.  Sono considerate festive le giornate riconosciute tali dalla legislazione vigente; esse attualmente sono:</t>
  </si>
  <si>
    <t xml:space="preserve">     lunedì di Pasqua,</t>
  </si>
  <si>
    <t xml:space="preserve">     25 Aprile,</t>
  </si>
  <si>
    <t xml:space="preserve">     1° Maggio,</t>
  </si>
  <si>
    <t xml:space="preserve">     2 Giugno,</t>
  </si>
  <si>
    <t xml:space="preserve">     15 Agosto,</t>
  </si>
  <si>
    <t xml:space="preserve">     1° Novembre,</t>
  </si>
  <si>
    <t xml:space="preserve">     S. Patrono.</t>
  </si>
  <si>
    <t xml:space="preserve">     In tali giornate sarà osservato il completo riposo, fermo restando l'obbligo di corrispondere la normale retribuzione.</t>
  </si>
  <si>
    <t xml:space="preserve">     - lavoratori non conviventi con orario non inferiore alle 30 ore settimanali: 12 ore annue.</t>
  </si>
  <si>
    <t>2.  I lavoratori potranno, inoltre, fruire di permessi non retribuiti su accordo tra le parti.</t>
  </si>
  <si>
    <t xml:space="preserve">     seguenti termini:</t>
  </si>
  <si>
    <t xml:space="preserve">     - entro le 24 ore e telegraficamente per quelli mortali o presunti tali;</t>
  </si>
  <si>
    <t>6.  Il datore di lavoro deve corrispondere la retribuzione globale di fatto per i primi tre giorni di assenza per infortunio o malattia professionale</t>
  </si>
  <si>
    <t>8.  L'infortunio e la malattia professionale in periodo di prova o di preavviso sospendono la decorrenza degli stessi.</t>
  </si>
  <si>
    <t>1.  In caso di trasferimento in altro comune, il lavoratore deve essere preavvisato, per iscritto, almeno 15 giorni prima.</t>
  </si>
  <si>
    <t>1.  Il rapporto di lavoro può essere risolto da ciascuna delle parti con l'osservanza dei seguenti termini di preavviso:</t>
  </si>
  <si>
    <t xml:space="preserve">     per i rapporti non inferiori a 25 ore settimanali:</t>
  </si>
  <si>
    <t xml:space="preserve">     - fino a 5 anni di anzianità presso lo stesso datore di lavoro: 15 giorni di calendario;</t>
  </si>
  <si>
    <t xml:space="preserve">     - oltre i 5 anni di anzianità presso lo stesso datore di lavoro: 30 giorni di calendario.</t>
  </si>
  <si>
    <t xml:space="preserve">     I suddetti termini saranno ridotti del 50% nel caso di dimissioni da parte del lavoratore.</t>
  </si>
  <si>
    <t xml:space="preserve">     per i rapporti inferiori alle 25 ore settimanali:</t>
  </si>
  <si>
    <t xml:space="preserve">     - fino a 2 anni di anzianità presso lo stesso datore di lavoro: 8 giorni di calendario;</t>
  </si>
  <si>
    <t xml:space="preserve">     - oltre 2 anni di anzianità presso lo stesso datore di lavoro: 15 giorni di calendario.</t>
  </si>
  <si>
    <t xml:space="preserve">     - 30 giorni di calendario, sino ad un anno di anzianità,</t>
  </si>
  <si>
    <t xml:space="preserve">     - 60 giorni di calendario per anzianità superiore.</t>
  </si>
  <si>
    <t xml:space="preserve">     Alla scadenza del preavviso l'alloggio dovrà essere rilasciato, libero da persone e da cose non di proprietà del datore di lavoro.</t>
  </si>
  <si>
    <t>LAVORATORI CONVIVENTI</t>
  </si>
  <si>
    <t xml:space="preserve">NON </t>
  </si>
  <si>
    <t>ASSISTENZA NOTTURNA</t>
  </si>
  <si>
    <t>PRESENZA</t>
  </si>
  <si>
    <t>Full time</t>
  </si>
  <si>
    <t>30 hh settim.</t>
  </si>
  <si>
    <t>CONVIVENTI</t>
  </si>
  <si>
    <t xml:space="preserve">dalle ore 20,00 </t>
  </si>
  <si>
    <t>NOTTURNA</t>
  </si>
  <si>
    <t>TOTALE</t>
  </si>
  <si>
    <t>Pranzo</t>
  </si>
  <si>
    <t>Cena</t>
  </si>
  <si>
    <t>Alloggio</t>
  </si>
  <si>
    <t>tra le 6 e le 14</t>
  </si>
  <si>
    <t>alle ore 8,00</t>
  </si>
  <si>
    <t xml:space="preserve">dalle ore 21,00 </t>
  </si>
  <si>
    <t>o tra le 14 e le 22</t>
  </si>
  <si>
    <t>Autosufficienti</t>
  </si>
  <si>
    <t>Non autosufficienti</t>
  </si>
  <si>
    <t>Minimo orario</t>
  </si>
  <si>
    <t>cod.</t>
  </si>
  <si>
    <t>T.F.R.</t>
  </si>
  <si>
    <t>RETRIBUZIONE</t>
  </si>
  <si>
    <t>oraria effettiva</t>
  </si>
  <si>
    <t>COLF</t>
  </si>
  <si>
    <t>Anni</t>
  </si>
  <si>
    <t>Mesi</t>
  </si>
  <si>
    <t>in poi</t>
  </si>
  <si>
    <t>Orario oltre 24 hh settim.</t>
  </si>
  <si>
    <t>settimanali</t>
  </si>
  <si>
    <t>TOTALE RETRIBUZIONE</t>
  </si>
  <si>
    <t>TOTALE COSTO</t>
  </si>
  <si>
    <t>Dimissioni</t>
  </si>
  <si>
    <t>Straordinario festivo</t>
  </si>
  <si>
    <t>QUALIFICHE CONTRATTUALI</t>
  </si>
  <si>
    <t>54 hh settimanali</t>
  </si>
  <si>
    <t>30 hh settimanali</t>
  </si>
  <si>
    <t>INPS</t>
  </si>
  <si>
    <t>Svolge mansioni di assistenza a bambini, ivi comprese, se richieste, le attività connesse alle esigenze del vitto e della pulizia della casa ove vivono gli assistiti</t>
  </si>
  <si>
    <t xml:space="preserve">     -  PER IL DATORE DI LAVORO: assicurazione per la responsabilità civile nei confronti del lavoratore</t>
  </si>
  <si>
    <t>1)  Dal Luglio 2010 è stata istituita la CASSA MALATTIA COLF (www.cassacolf.it) che fornisce prestazioni assistenziali ai lavoratori domestici.</t>
  </si>
  <si>
    <t xml:space="preserve">     La contribuzione alla Cassa Malattia Colf è obbligatoria.</t>
  </si>
  <si>
    <t xml:space="preserve">    Il diritto alle prestazioni si attiva quando l'importo dei contributi annui versati è di almeno 25,00 euro. Le prestazioni sono le seguenti:</t>
  </si>
  <si>
    <t>3)  Quando nel contratto viene usata l'espressione "giorni di calendario" si considerano i trentesimi della mensilità ( esempio: malattia).</t>
  </si>
  <si>
    <t>4)  Quando nel contratto viene usata l'espressione "giorni lavorativi" si considerano i ventiseiesimi della mensilità ( esempio: ferie).</t>
  </si>
  <si>
    <t>A TEMPO INDETERMINATO</t>
  </si>
  <si>
    <t>a T.D.</t>
  </si>
  <si>
    <t>DATORE DI LAVORO</t>
  </si>
  <si>
    <t>----------------------------------------------------------------------------------------------------------------------------------------------------------------------------------------------------------</t>
  </si>
  <si>
    <t>MINIMI MENSILI</t>
  </si>
  <si>
    <t>MINIMI ORARI</t>
  </si>
  <si>
    <t xml:space="preserve">     1° Gennaio, 6 Gennaio</t>
  </si>
  <si>
    <t xml:space="preserve">     8 Dicembre, 25 Dicembre, 26 Dicembre</t>
  </si>
  <si>
    <t>PERMESSI E ASSENZE EXTRAFERIALI</t>
  </si>
  <si>
    <t xml:space="preserve">     a) per anzianità fino a sei mesi, superato il periodo di prova, 10 giorni di calendario;</t>
  </si>
  <si>
    <t xml:space="preserve">     b) per anzianità da più di sei mesi a due anni, superato il periodo di prova, 45 giorni di calendario;</t>
  </si>
  <si>
    <t xml:space="preserve">     c) per anzianità oltre i due anni, 180 giorni di calendario.</t>
  </si>
  <si>
    <t>6.  Al lavoratore che si dimette per giusta causa compete l'indennità di mancato preavviso.</t>
  </si>
  <si>
    <t>7.  In caso di morte del datore di lavoro il rapporto può essere risolto con il rispetto dei termini di preavviso indicati nel presente articolo.</t>
  </si>
  <si>
    <t>Decorrenza:</t>
  </si>
  <si>
    <t>ORARIO DI LAVORO</t>
  </si>
  <si>
    <t>COLLABORATORE FAMILIARE GENERICO POLIFUNZIONALE</t>
  </si>
  <si>
    <t>ADDETTO AL RIASSETTO CAMERE</t>
  </si>
  <si>
    <t>ASSISTENTE FAMILIARE CHE ASSISTE PERSONE AUTOSUFFICIENTI</t>
  </si>
  <si>
    <t>ASSISTENTE FAMILIARE CHE ASSISTE PERSONE NON AUTOSUFFICIENTI (formato)</t>
  </si>
  <si>
    <t>ASSISTENTE FAMILIARE CHE ASSISTE PERSONE NON AUTOSUFFICIENTI (non formato)</t>
  </si>
  <si>
    <t>ASSISTENTE FAMILIARE EDUCATORE FORMATO</t>
  </si>
  <si>
    <t>giorni</t>
  </si>
  <si>
    <t>Retribuzione oraria</t>
  </si>
  <si>
    <t>MENSILI</t>
  </si>
  <si>
    <t>ai fini Inps</t>
  </si>
  <si>
    <t>Livello Unico</t>
  </si>
  <si>
    <t>PROVA</t>
  </si>
  <si>
    <t>LIVELLO</t>
  </si>
  <si>
    <t>Selezionare la qualifica</t>
  </si>
  <si>
    <t>Selezionare il tipo di rapporto</t>
  </si>
  <si>
    <t>ORARIO</t>
  </si>
  <si>
    <t>Selezionare il tipo di retribuzione</t>
  </si>
  <si>
    <t>Appartengono a questo livello gli assistenti familiari, non addetti all'assistenza di persone, sprovvisti di esperienza professionale, nonché gli assistenti familiari che svolgono con competenza le proprie mansioni, relative ai profili lavorativi indicati, a livello esecutivo e sotto il diretto controllo del datore di lavoro</t>
  </si>
  <si>
    <t>Svolge esclusivamente mansioni relative alla lavanderia</t>
  </si>
  <si>
    <t>Svolge esclusivamente mansioni di supporto al cuoco</t>
  </si>
  <si>
    <t>Svolge mansioni di normale pulizia della stalla</t>
  </si>
  <si>
    <t>Svolge esclusivamente mansioni di assistenza ad animali domestici</t>
  </si>
  <si>
    <t>Svolge esclusivamente mansiuoni manuali, di fatica, sia per le grandi pulizie, sia nell'ambito di interventi di piccola manutenzione</t>
  </si>
  <si>
    <t>Appartengono a questo livello gli assistenti familiari che svolgono con specifica competenza le proprie mansioni, ancorchè a livello esecutivo</t>
  </si>
  <si>
    <t>Svolge le plurime incombenze relative al normale andamento della vita familiare, compiendo, promiscuamente, mansioni di pulizia e riassetto della casa, di addetto alla cucina, di addetto alla lavanderia, di assistente ad animali domestici, nonché altri compiti nell'ambito del livello di appartenenza</t>
  </si>
  <si>
    <t>Addetto al riassetto camere e servizio di prima colazione anche per persone ospiti del datore di lavoro. Svolge le ordinarie mansioni previste per il collaboratore generico polifunzionale, oltrechè occuparsi del rifacimento camere e servizio di tavola della prima colazione per gli ospiti del datore di lavoro</t>
  </si>
  <si>
    <t>Svolge mansioni di assistenza a persone autosufficienti, ivi comprese, se richieste, le attività connesse alle esigenze del vitto e della pulizia della casa ove vivono gli assistiti</t>
  </si>
  <si>
    <t>Appartengono a questo livello gli assistenti familiari che, in possesso di specifiche esigenze di base, sia teoriche che tecniche,  relative allo svolgimento dei compiti assegnati, operano con totale autonomia e responsabilità</t>
  </si>
  <si>
    <t>Svolge mansioni di assistenza a persone NON autosufficienti, ivi comprese, se richieste, le attività connesse alle esigenze del vitto e della pulizia della casa ove vivono gli assistiti</t>
  </si>
  <si>
    <t>Appartengono a questo livello gli assistenti familiari che, in possesso dei necessari requisiti professionali, ricoprono specifiche posizioni di lavoro caratterizzate da responsabilità, autonomia decisionale e/o coordinamento</t>
  </si>
  <si>
    <t>Svolge mansioni di gestione e coordinamento relative a tutte le esigenze connesse ai servizi rivolti alla vita familiare</t>
  </si>
  <si>
    <t>Lavoratore che, nell'ambito di progetti educativi e riabilitativi elaborati da professionisti individuati dal datoire di lavoro, attua specifici interventi volti a favorire l'inserimento o il reinserimento nei rapporti sociali, in autonomia, di persone in condizioni di difficoltà perchè affette da disabilità psichica oppure da disturbi dell'apprendimento o relazionali</t>
  </si>
  <si>
    <t>Addetto alla cura delle aree verdi e ed ai connessi interventi di manutenzione</t>
  </si>
  <si>
    <t>Personale assunto per garantire la presenza notturna</t>
  </si>
  <si>
    <t>5.  L'apposizione del periodo di prova deve risultare da atto scritto.</t>
  </si>
  <si>
    <t>ART. 12 - PERIODO DI PROVA</t>
  </si>
  <si>
    <t>ART. 13 - RIPOSO SETTIMANALE</t>
  </si>
  <si>
    <t>3.  Il riposo settimanale, per i lavoratori non conviventi, è di 24 ore e deve essere goduto la domenica.</t>
  </si>
  <si>
    <t>ART. 15 - LAVORO STRAORDINARIO</t>
  </si>
  <si>
    <t xml:space="preserve">3.  Lo straordinario è compensato con la retribuzione globale di fatto oraria così maggiorata: </t>
  </si>
  <si>
    <t xml:space="preserve">     - del 25%, se prestato dalle ore 6.00 alle ore 22.00; </t>
  </si>
  <si>
    <t xml:space="preserve">     - del 50%, se prestato dalle ore 22.00 alle ore 6.00; </t>
  </si>
  <si>
    <t>5.  Le ore di lavoro straordinario debbono essere richieste con almeno un giorno di preavviso, salvo casi di emergenza o particolari necessità impreviste.</t>
  </si>
  <si>
    <t>ART. 16 - FESTIVITA' NAZIONALI ED INFRASETTIMANALI</t>
  </si>
  <si>
    <t>3.  In caso di prestazione lavorativa è dovuto, oltre alla normale retribuzione giornaliera, il pagamento delle ore lavorate con la retribuzione globale di fatto maggiorata del 60%.</t>
  </si>
  <si>
    <t>10. Le ferie non possono essere godute durante il periodo di preavviso e di licenziamento, né durante il periodo di malattia o infortunio.</t>
  </si>
  <si>
    <t>11. Il godimento delle ferie non interrompe la maturazione di tutti gli istituti contrattuali.</t>
  </si>
  <si>
    <t>7.   Al lavoratore che usufruisca del vitto e dell’alloggio spetta per il periodo delle ferie, ove non usufruisca durante tale periodo di dette corresponsioni, il compenso sostitutivo convenzionale.</t>
  </si>
  <si>
    <t>6.   Durante il periodo di godimento delle ferie il lavoratore ha diritto per ciascuna giornata ad una retribuzione pari a 1/26 della retribuzione globale di fatto mensile.</t>
  </si>
  <si>
    <t>3.   Il datore di lavoro, compatibilmente con le proprie esigenze e con quelle del lavoratore, dovrà fissare il periodo di ferie, ferma restando la possibilità di diverso accordo tra le parti, da giugno a settembre.</t>
  </si>
  <si>
    <t xml:space="preserve">      Chiarimento a verbale</t>
  </si>
  <si>
    <t xml:space="preserve">1.   Indipendentemente dalla durata e dalla distribuzione dell'orario di lavoro, per ogni anno di servizio presso lo stesso datore di lavoro, il lavoratore ha diritto ad un periodo di ferie di 26 giorni lavorativi. </t>
  </si>
  <si>
    <t>ART. 18 - SOSPENSIONI DI LAVORO EXTRAFERIALI</t>
  </si>
  <si>
    <t xml:space="preserve">     o meno, convenire con la richiesta</t>
  </si>
  <si>
    <t>ART. 19 - PERMESSI</t>
  </si>
  <si>
    <t xml:space="preserve">     - lavoratori conviventi: 16 ore annue ridotte a 12 per i lavoratori di cui all'art. 14, comma 2;</t>
  </si>
  <si>
    <t xml:space="preserve">     - Per i lavoratori non conviventi con orario settimanale inferiore a 30 ore, le 12 ore saranno riproporzionate in ragione dell'orario di lavoro prestato.</t>
  </si>
  <si>
    <t xml:space="preserve">     I permessi spettano nelle quantità di seguito indicate:</t>
  </si>
  <si>
    <t>3.  Il lavoratore colpito da comprovata disgrazia a familiari conviventi o parenti entro il 2° grado ha diritto a un permesso retribuito pari a 3 giorni lavorativi.</t>
  </si>
  <si>
    <t>4.  Al lavoratore padre spettano le giornate di permesso retribuito e congedo facoltativo in caso di nascita di un figlio, nella misura prevista dalla normativa vigente.</t>
  </si>
  <si>
    <t>5.  Al lavoratore che ne faccia richiesta potranno essere comunque concessi, per giustificati motivi, permessi di breve durata non retribuiti.</t>
  </si>
  <si>
    <t>6.  In caso di permesso non retribuito, non è dovuta l’indennità sostitutiva del vitto e dell’alloggio.</t>
  </si>
  <si>
    <t>ART. 25 - TUTELA DELLE LAVORATRICI MADRI</t>
  </si>
  <si>
    <t xml:space="preserve">1.  Si applicano le norme di legge sulla tutela delle lavoratrici madri, con le limitazioni ivi indicate, salvo quanto previsto ai commi successivi. </t>
  </si>
  <si>
    <t xml:space="preserve">2.  E' vietato adibire al lavoro le donne: </t>
  </si>
  <si>
    <t xml:space="preserve">     a) durante i due mesi precedenti la data presunta del parto, salvo eventuali anticipi o posticipi previsti dalla normativa di legge; </t>
  </si>
  <si>
    <t xml:space="preserve">     b) per il periodo eventualmente intercorrente tra tale data e quella effettiva del parto; </t>
  </si>
  <si>
    <t xml:space="preserve">     c) durante i tre mesi dopo il parto, salvo i posticipi autorizzati.</t>
  </si>
  <si>
    <t xml:space="preserve">     Detti periodi devono essere computati nell'anzianità di servizio a tutti gli effetti, compresi quelli relativi alla gratifica natalizia e alle ferie. </t>
  </si>
  <si>
    <t xml:space="preserve">     Le dimissioni rassegnate dalla lavoratrice in tale periodo sono inefficaci ed improduttive di effetti se non comunicate in forma scritta o se non intervenute nelle sedi di cui all'art. 2113, 4° comma, del </t>
  </si>
  <si>
    <t xml:space="preserve">     codice civile. Le assenze non giustificate entro i cinque giorni, ove non si verifichino cause di forza maggiore, sono da considerare giusta causa di licenziamento della lavoratrice.</t>
  </si>
  <si>
    <t>4.  In caso di dimissioni volontarie presentate durante il periodo per cui è previsto il divieto di licenziamento, ai sensi del comma 3, la lavoratrice non è tenuta al preavviso.</t>
  </si>
  <si>
    <t>5.  Si applicano le norme di legge sulla tutela della paternità nonché sulle adozioni e sugli affidamenti preadottivi, con le limitazioni indicate.</t>
  </si>
  <si>
    <t xml:space="preserve">3.  Dall'inizio della gravidanza, purché intervenuta nel corso del rapporto di lavoro, e fino alla cessazione del congedo di maternità, la lavoratrice non può essere licenziata, salvo che per giusta causa. </t>
  </si>
  <si>
    <t>ART. 27 - MALATTIA</t>
  </si>
  <si>
    <t>10. La malattia in periodo di prova o di preavviso sospende la decorrenza degli stessi.</t>
  </si>
  <si>
    <t>4.   In caso di malattia, al lavoratore, convivente o non convivente, spetta la conservazione del posto per i seguenti periodi:</t>
  </si>
  <si>
    <t xml:space="preserve">      a) per anzianità fino a 6 mesi, superato il periodo di prova, 10 giorni di calendario; </t>
  </si>
  <si>
    <t xml:space="preserve">      b) per anzianità da più di 6 mesi a 2 anni, 45 giorni di calendario; </t>
  </si>
  <si>
    <t xml:space="preserve">      c)per anzianità oltre i 2 anni, 180 giorni di calendario. </t>
  </si>
  <si>
    <t>5.   I periodi relativi alla conservazione del posto di lavoro si calcolano nell'anno solare, intendendosi per tale il periodo di 365 giorni decorrenti dall'evento.</t>
  </si>
  <si>
    <t>6.   I periodi di cui al comma 4 saranno aumentati del 50% in caso di malattia oncologica, documentata dalla competente ASL.</t>
  </si>
  <si>
    <t xml:space="preserve">8.   Restano salve le condizioni di miglior favore localmente in atto che si riferiscono alle norme di legge riguardanti i lavoratori conviventi. </t>
  </si>
  <si>
    <t>ART. 29 - INFORTUNIO SUL LAVORO E MALATTIA PROFESSIONALE</t>
  </si>
  <si>
    <t>1.  In caso di infortunio sul lavoro o malattia professionale, spetta al lavoratore, convivente o non convivente, la conservazione del posto per i seguenti periodi:</t>
  </si>
  <si>
    <t>2.  I periodi relativi alla conservazione del posto di lavoro si calcolano nell'anno solare, intendendosi per tale il periodo di 365 giorni decorrenti dall'evento</t>
  </si>
  <si>
    <t>3.  Al lavoratore, nel caso di infortunio sul lavoro o malattia professionale, spettano le prestazioni previste dal D.P.R. 30 Giugno 1965, n. 1124, e successive modificazioni e integrazioni.</t>
  </si>
  <si>
    <t>4.  Le prestazioni vengono erogate dall'INAIL, al quale il datore di lavoro deve denunciare tutti gli infortuni o malattie professionali nei seguenti termini:</t>
  </si>
  <si>
    <t xml:space="preserve">     - entro due giorni dalla ricezione del relativo certificato di infortunio o di malattia professionale, per gli eventi prognosticati non guaribili entro tre giorni</t>
  </si>
  <si>
    <t xml:space="preserve">     - entro due giorni dalla ricezione del relativo certificato di prosecuzione, per gli eventi inizialmente prognosticati guaribili entro tre giorni ma non guariti entro tale termine.</t>
  </si>
  <si>
    <t>ART. 32 - TRASFERIMENTI</t>
  </si>
  <si>
    <t>2.  Al lavoratore trasferito deve essere corrisposta, per i primi 15 giorni di assegnazione alla nuova sede di lavoro, una diaria pari al 20%  della retribuzione globale di fatto afferente tale periodo.</t>
  </si>
  <si>
    <t>3.  Al lavoratore trasferito sarà inoltre corrisposto il rimborso delle spese di viaggio e trasporto per sé ed i propri effetti personali, ove alle stesse non provveda direttamente il datore di lavoro.</t>
  </si>
  <si>
    <t>4.  Il lavoratore che non accetta il trasferimento ha diritto all'indennità sostitutiva del preavviso, ove non sia stato rispettato il termine di cui al comma 1.</t>
  </si>
  <si>
    <t>ART. 40 - RISOLUZIONE DEL RAPPORTO DI LAVORO E PREAVVISO</t>
  </si>
  <si>
    <t>3.  Per i portieri privati, custodi di villa ed altri dipendenti che usufruiscono con la famiglia di alloggio indipendente di proprietà del datore di lavoro e/o messo a disposizione dal medesimo, il preavviso è di:</t>
  </si>
  <si>
    <t>4.  In caso di mancato o insufficiente preavviso, è dovuta dalla parte recedente un'indennità pari alla retribuzione corrispondente al al periodo di preavviso non concesso.</t>
  </si>
  <si>
    <t>RISOLUZIONE DEL RAPPORTO DI LAVORO E PREAVVISO</t>
  </si>
  <si>
    <t>Art.   7   -  ASSUNZIONE A TEMPO DETERMINATO</t>
  </si>
  <si>
    <t>2.  La forma scritta non è necessaria quando la durata del rapporto di lavoro, puramente occasionale, non sia superiore a dodici giorni di calendario.</t>
  </si>
  <si>
    <t>4.  A titolo esemplificativo è consentita l'apposizione di un termine alla durata del contratto di lavoro nei seguenti casi:</t>
  </si>
  <si>
    <t xml:space="preserve">     - per l'esecuzione di un servizio definito o predeterminato nel tempo, anche se ripetitivo;</t>
  </si>
  <si>
    <t xml:space="preserve">     - per sostituire anche parzialmente lavoratori che abbiano ottenuto la sospensione del rapporto per motivi familiari, compresa la necessità di raggiungere la propria famiglia residente all'estero;</t>
  </si>
  <si>
    <t xml:space="preserve">     - per sostituire lavoratori in ferie;</t>
  </si>
  <si>
    <t>5.  Per le causali che giustificano l'assunzione a tempo determinato i datori di lavoro potranno altresì avvalersi di somministrazione di lavoro a tempo determinato.</t>
  </si>
  <si>
    <t>2.  Al personale convivente di cui al presente articolo dovranno essere in ogni caso garantite undici ore di riposo consecutivo ogni ventiquattro ore.</t>
  </si>
  <si>
    <t>3.  Fatta salva la fascia oraria indicata al comma 1, ai soli fini dell'assolvimento dell'obbligo contributivo di cui all'art. 53, l'orario convenzionale di lavoro è pari a 8 ore giornaliere.</t>
  </si>
  <si>
    <t>Art. 14   -  ORARIO DI LAVORO</t>
  </si>
  <si>
    <t xml:space="preserve">1.  La durata normale dell'orario di lavoro è quella concordata fra le parti e comunque, fatto salvo quanto previsto al comma 2, con un massimo di: </t>
  </si>
  <si>
    <t xml:space="preserve">     - 10 ore giornaliere, non consecutive, per un totale di 54 ore settimanali, per i lavoratori conviventi. </t>
  </si>
  <si>
    <t>7.  Le cure personali e delle proprie cose, salvo quelle di servizio, saranno effettuate dal lavoratore fuori dell'orario di lavoro.</t>
  </si>
  <si>
    <t xml:space="preserve">     - interamente collocato tra le ore 6,00 e le ore 14,00;</t>
  </si>
  <si>
    <t xml:space="preserve">     - interamente collocato tra le ore 14,00 e le ore 22,00;</t>
  </si>
  <si>
    <t xml:space="preserve">     - interamente collocato, nel limite massimo di 10 ore al giorno non consecutive, in non più di tre giorni settimanali.</t>
  </si>
  <si>
    <t xml:space="preserve">     E' consentito il recupero consensuale e a regime normale di eventuali ore non lavorate, in ragione di non più di 2 ore giornaliere.</t>
  </si>
  <si>
    <t>CASSA MALATTIA, ASSEGNO SOCIALE E VARIE</t>
  </si>
  <si>
    <t>ART. 22 - ASSENZE</t>
  </si>
  <si>
    <t>1.  Le assenze del lavoratore debbono essere in ogni caso tempestivamente giustificate al datore di lavoro. Per quelle derivanti da malattia si applica l'art. 27 e per quelle derivanti da infortunio o malattia professionale l'art. 29.</t>
  </si>
  <si>
    <t>ART. 24 - MATRIMONIO</t>
  </si>
  <si>
    <t>1.  In caso di matrimonio spetta al lavoratore un congedo retribuito di 15 giorni di calendario.</t>
  </si>
  <si>
    <t>2.  Al lavoratore che usufruisca del vitto e dell'alloggio spetta, per il periodo del congedo, ove non usufruisca durante tale periodo di dette corresponsioni, il compenso sostitutivo convenzionale.</t>
  </si>
  <si>
    <t>3.  La retribuzione del congedo sarà corrisposta a presentazione della documentazione comprovante l'avvenuto matrimonio.</t>
  </si>
  <si>
    <t>ART. 36 - VITTO E ALLOGGIO</t>
  </si>
  <si>
    <t>ART. 37 - SCATTI DI ANZIANITA'</t>
  </si>
  <si>
    <t>Nota a verbale</t>
  </si>
  <si>
    <t>Il primo scatto di anzianità matura dal mese successivo al compimento del 24° mese di servizio. Gli scatti di anzianità maturano dal mese successivo al compimento del biennio di servizio.</t>
  </si>
  <si>
    <t>ART. 39 - TREDICESIMA MENSILITA'</t>
  </si>
  <si>
    <t xml:space="preserve"> </t>
  </si>
  <si>
    <t>ART. 41 - TRATTAMENTO DI FINE RTAPPORTO T.F.R.)</t>
  </si>
  <si>
    <t>ASSUNZIONE A TEMPO DETERMINATO</t>
  </si>
  <si>
    <t>ASSENZE</t>
  </si>
  <si>
    <t>MATRIMONIO</t>
  </si>
  <si>
    <t>VITTO E ALLOGGIO</t>
  </si>
  <si>
    <t>SCATTI DI ANZIANITA'</t>
  </si>
  <si>
    <t>TREDICESIMA MENSILITA'</t>
  </si>
  <si>
    <t>TRATTAMENTO DI FINE RAPPORTO (T.F.R.)</t>
  </si>
  <si>
    <t>RIGO</t>
  </si>
  <si>
    <t xml:space="preserve">1.  Il vitto dovuto al lavoratore deve assicurargli una nutrizione sana e sufficiente; l'ambiente di lavoro non deve essere nocivo all'integrità fisica e morale dello stesso. </t>
  </si>
  <si>
    <t xml:space="preserve">2.  Il datore di lavoro deve fornire al lavoratore convivente un alloggio idoneo a salvaguardarne la dignità e la riservatezza. </t>
  </si>
  <si>
    <t xml:space="preserve">3.  I valori convenzionali del vitto e dell'alloggio sono fissati nella tabella F allegata al presente contratto e sono rivalutati annualmente ai sensi del successivo art. 38. </t>
  </si>
  <si>
    <t>1.  A decorrere dal 22 Maggio 1972 spetta al lavoratore, per ogni biennio di servizio presso lo stesso datore di lavoro, un aumento del 4% sulla retribuzione minima contrattuale.</t>
  </si>
  <si>
    <t>2.  A partire dall'1 Agosto 1992 gli scatti non sono assorbibili dall'eventuale superminimo.</t>
  </si>
  <si>
    <t>3.  Il numero massimo degli scatti è fissato in 7.</t>
  </si>
  <si>
    <t xml:space="preserve">2.  Per coloro le cui prestazioni non raggiungano un anno di servizio, saranno corrisposti tanti dodicesimi di detta mensilità quanti sono i mesi del rapporto di lavoro. </t>
  </si>
  <si>
    <t xml:space="preserve">2.  I datori di lavoro anticiperanno, a richiesta del lavoratore e per non più di una volta all'anno, il T.F.R. nella misura massima del 70% di quanto maturato. </t>
  </si>
  <si>
    <t xml:space="preserve">3.  L'ammontare del T.F.R. maturato annualmente dal 29 maggio 1982 al 31 dicembre 1989 va riproporzionato in ragione di 20/26 per i lavoratori allora inquadrati nella seconda e nella terza categoria. </t>
  </si>
  <si>
    <t xml:space="preserve">4.  Per i periodi di servizio antecedenti il 29 maggio 1982 l'indennità di anzianità è determinata nelle seguenti misure: </t>
  </si>
  <si>
    <t xml:space="preserve">     A) Per il rapporto di lavoro in regime di convivenza, o di non convivenza con orario settimanale superiore alle 24 ore: </t>
  </si>
  <si>
    <t xml:space="preserve">          1) per l'anzianità maturata anteriormente al 1° maggio 1958: </t>
  </si>
  <si>
    <t xml:space="preserve">              a) al personale già considerato impiegato: 15 giorni per anno per ogni anno di anzianità; </t>
  </si>
  <si>
    <t xml:space="preserve">              b) al personale già considerato operaio: 8 giorni per ogni anno di anzianità; </t>
  </si>
  <si>
    <t xml:space="preserve">          2) per l'anzianità maturata dopo il 1° maggio 1958 e fino al 21 Maggio 1974: </t>
  </si>
  <si>
    <t xml:space="preserve">              a) al personale già considerato impiegato: 1 mese per ogni anno di anzianità; </t>
  </si>
  <si>
    <t xml:space="preserve">              b) al personale già considerato operaio: 15 giorni per ogni anno di anzianità; </t>
  </si>
  <si>
    <t xml:space="preserve">          3) per l'anzianità maturata dal 22 maggio 1974 al 28 maggio 1982: </t>
  </si>
  <si>
    <t xml:space="preserve">              b) al personale già considerato operaio: 20 giorni per ogni anno di anzianità;</t>
  </si>
  <si>
    <t xml:space="preserve">     B) Per il rapporto di lavoro di meno di 24 ore settimanali: </t>
  </si>
  <si>
    <t xml:space="preserve">         1) per l'anzianità maturata anteriormente al 22 maggio 1974: 8 giorni per ogni anno di anzianità; </t>
  </si>
  <si>
    <t xml:space="preserve">         2) per l'anzianità maturata dal 22 Maggio 1974 al 31 Dicembre 1978: 10 giorni per ogni anno di anzianità; </t>
  </si>
  <si>
    <t xml:space="preserve">         3) per l'anzianità maturata dal 1 Gennaio 1979 al 31 Dicembre 1979: 15 giorni per ogni anno di anzianità; </t>
  </si>
  <si>
    <t xml:space="preserve">         4) per l'anzianità maturata dal 1 Gennaio 1980 al 29 Maggio 1982: 20 giorni per ogni anno di anzianità. </t>
  </si>
  <si>
    <t xml:space="preserve">         Le indennità, determinate come sopra, sono calcolate sulla base dell'ultima retribuzione e accantonate nel T.F.R.</t>
  </si>
  <si>
    <t xml:space="preserve">1.  L'assunzione può effettuarsi a tempo determinato, nel rispetto della normativa vigente, obbligatoriamente in forma scritta, con scambio tra le parti della relativa lettera nella quale devono essere specificate le ragioni giustificatrici.       </t>
  </si>
  <si>
    <t xml:space="preserve">     - per l'assistenza extradomiciliare a persone non autosufficienti ricoverate in ospedali, case di cura, residenze sanitarie assistenziali e case di riposo.</t>
  </si>
  <si>
    <t xml:space="preserve">4.  L'assunzione ai sensi del presente articolo dovrà risultare da apposito atto sottoscritto dalle parti; in tale atto devono essere indicate l'ora di inizio e quella di cessazione dell'assistenza e il suo carattere di prestazione discontinua. </t>
  </si>
  <si>
    <t>2.  I lavoratori conviventi inquadrati nei livelli C, B e B super, nonché gli studenti di età compresa fra i 16 e i 40 anni frequentanti corsi di studio al termine dei quali viene conseguito un titolo riconosciuto dallo Stato ovvero da Enti pubblici, possono essere assunti in regime di convivenza con</t>
  </si>
  <si>
    <t xml:space="preserve">     orario fino a 30 ore settimanali; il loro orario di lavoro dovrà essere articolato in una delle seguenti tipologie:</t>
  </si>
  <si>
    <t xml:space="preserve">1.  I lavoratori inquadrati nei livelli D, D Super, ed i lavoratori operanti in regime di convivenza indipendentemente dal livello di inqwuadramento, sono soggetti ad un periodo di prova regolarmente retribuito di 30 giorni di lavoro effettivo. Per i restanti rapporti di lavoro, il periodo di prova è di 8 </t>
  </si>
  <si>
    <t xml:space="preserve">     giorni di lavoro effettivo.</t>
  </si>
  <si>
    <t xml:space="preserve">1.  Il riposo settimanale, per i lavoratori conviventi, è di 36 ore e deve essere goduto per 24 ore la domenica, mentre le residue 12 ore possono essere godute in qualsiasi altro giorno della settimana, concordato tra le parti. In tale giorno il lavoratore presterà la propria attività per un numero di </t>
  </si>
  <si>
    <t xml:space="preserve">     ore non superiore alla metà di quelle che costituiscono la durata normale dell'orario di lavoro giornaliero. </t>
  </si>
  <si>
    <t xml:space="preserve">3.  Il termine del contratto a tempo determinato può essere, con il consenso del lavoratore, prorogato solo quando la durata iniziale del contratto sia inferiore a 24 mesi. In questi casi si possono effettuare fino a quattro proroghe a condizione che sia richiesta da ragioni oggettive e si riferisca </t>
  </si>
  <si>
    <t xml:space="preserve">     alla stessa attività lavorativa per la quale il contratto è stato stipulato a tempo determinato; la durata complessiva del rapporto a termine non potrà essere comunque superiore, compresa la eventuale proroga, ai 24 mesi. Nei contratti a tempo determinato di durata superiore ai 12 mesi è </t>
  </si>
  <si>
    <t xml:space="preserve">     necessario l'inserimento della causale.</t>
  </si>
  <si>
    <t xml:space="preserve">     - per sostituire lavoratori malati, infortunati, in maternità o fruenti dei diritti istituiti dalle norme di legge sulla tutela dei minori e dei portatori di handicap, anche oltre i periodi di conservazione obbligatoria del posto</t>
  </si>
  <si>
    <t xml:space="preserve">1.  Al personale non infermieristico espressamente assunto per discontinue prestazioni assistenziali di attesa notturna in favore di soggetti autosufficienti (bambini, anziani, portatori di handicap o ammalati), e conseguentemente inquadrato nel livello B super, ovvero per discontinue prestazioni </t>
  </si>
  <si>
    <t xml:space="preserve">     assistenziali notturne in favore di soggetti non autosufficienti, e conseguentemente inquadrato nel livello C super (se non formato) o nel livello D super (se formato), qualora la collocazione temporale della prestazione sia ricompressa tra le ore 20,00 e le ore 8,00 sarà corrisposta la </t>
  </si>
  <si>
    <t xml:space="preserve">     retribuzione prevista dalla tabella D allegata al presente contratto, relativa al livello di inquadramento, fermo restando quanto previsto dal successivo art. 14. Per il personale non convivente, sussiste l'obbligo di corresponsione della prima colazione, della cena e di un'idonea sistemazione </t>
  </si>
  <si>
    <t xml:space="preserve">     per la notte.</t>
  </si>
  <si>
    <t>2.  Il lavoratore che abbia superato il periodo di prova senza aver ricevuto comunicazione di recesso si intende automaticamente confermato. Il servizio prestato durante il periodo di prova va computato a tutti gli effetti dell'anzianità.</t>
  </si>
  <si>
    <t>3.  Durante il periodo di prova, il rapporto di lavoro può essere risolto in qualsiasi momento da ciascuna delle parti, senza preavviso,   ma con il pagamento, a favore del lavoratore, della retribuzione e delle eventuali competenze accessorie corrispondenti al lavoro prestato.</t>
  </si>
  <si>
    <t>4.  Se il lavoratore è stato assunto come prima provenienza da altra regione, senza aver trasferito la propria residenza, e la risoluzione del rapporto non avvenga per giusta causa, dovrà essere dato dal datore di lavoro un preavviso di 3 giorni o, in difetto, la retribuzione corrispondente.</t>
  </si>
  <si>
    <t xml:space="preserve">     -   8 ore giornaliere, non consecutive, per un totale di 40 ore settimanali, distribuite su 5 giorni oppure su 6 giorni, per i lavoratori non conviventi. </t>
  </si>
  <si>
    <t xml:space="preserve">     A questi lavoratori dovrà essere corrisposta, qualunque sia l'orario di lavoro osservato nel limite delle 30 ore settimanali, una retribuzione pari a quella prevista dalla tabella B allegata al presente contratto, fermo restando l'obbligo di corresponsione dell'intera retribuzione in natura. </t>
  </si>
  <si>
    <t xml:space="preserve">     Eventuali prestazioni lavorative eccedenti l'orario effettivo di lavoro concordato nell'atto scritto di cui al successivo comma 3 saranno retribuite con la retribuzione globale di fatto oraria, se collocate temporalmente all'interno della tipologia di articolazione dell'orario adottata; le prestazioni </t>
  </si>
  <si>
    <t xml:space="preserve">     collocate temporalmente al di fuori di tale tipologia saranno retribuite in ogni caso con la retribuzione globale di fatto oraria con le maggiorazioni previste dall'art. 15.</t>
  </si>
  <si>
    <t xml:space="preserve">3.  L'assunzione ai sensi del comma 2 dovrà risultare da atto scritto, redatto e sottoscritto dal datore di lavoro e dal lavoratore, da cui risultino l'orario effettivo di lavoro concordato e la sua collocazione temporale nell'ambito delle articolazioni orarie individuate nello stesso comma 2; ai lavoratori </t>
  </si>
  <si>
    <t xml:space="preserve">     così assunti si applicano integralmente tutti gli istituti disciplinati dal presente contratto. Con atto scritto, redatto e sottoscritto dal datore di lavoro e dal lavoratore, contenente gli stessi elementi, il rapporto di convivenza con durata normale dell'orario di lavoro concordata ai sensi del comma 1 </t>
  </si>
  <si>
    <t xml:space="preserve">     potrà essere trasformato nel rapporto di convivenza di cui al comma 2 e viceversa.</t>
  </si>
  <si>
    <t xml:space="preserve">4.  Il lavoratore convivente ha diritto ad un riposo di almeno 11 ore consecutive nell'arco della stessa giornata e, qualora il suo orario giornaliero non sia interamente collocato tra le ore 6,00 e le ore 14,00 oppure tra le ore 14,00 e le ore 22,00, ad un riposo intermedio non retribuito, normalmente </t>
  </si>
  <si>
    <t xml:space="preserve">     nelle ore pomeridiane, non inferiore alle 2 ore giornaliere di effettivo riposo. Durante tale riposo il lavoratore potrà uscire dall'abitazione del datore di lavoro, fatta salva in ogni caso la destinazione di tale intervallo all'effettivo recupero delle energie psicofisiche. </t>
  </si>
  <si>
    <t>5.  La collocazione dell'orario di lavoro è fissata dal datore di lavoro, nell'ambito della durata di cui al comma 1, nei confronti del personale convivente a servizio intero; per il personale convivente con servizio ridotto o non convivente è concordata fra le parti.</t>
  </si>
  <si>
    <t xml:space="preserve">6.  Salvo quanto previsto per i rapporti di cui ai precedenti artt. 10 e 11, è considerato lavoro notturno quello prestato tra le ore 22,00 e le ore 6,00, ed è compensato, se ordinario, con la maggiorazione del 20% della retribuzione globale di fatto oraria, se straordinario, in quanto prestato oltre </t>
  </si>
  <si>
    <t xml:space="preserve">     il normale orario di lavoro, così come previsto dall'art. 15.</t>
  </si>
  <si>
    <t xml:space="preserve">8.  Al lavoratore tenuto all'osservanza di un orario giornaliero pari o superiore alle 6 ore, ove sia concordata la presenza continuativa sul posto di lavoro, spetta la fruizione del pasto, ovvero, in difetto di erogazione, un'indennità pari al suo valore convenzionale.     </t>
  </si>
  <si>
    <t xml:space="preserve">     Il tempo necessario alla fruizione del pasto, in quanto trascorso senza effettuare prestazioni lavorative, sarà concordato fra le parti e non retribuito.</t>
  </si>
  <si>
    <t xml:space="preserve">9.  Il datore di lavoro che abbia in servizio uno o più lavoratori a tempo pieno addetti all'assistenza di persone non autosufficienti inquadrati nei livelli CS o DS, potrà assumere in servizio uno o più lavoratori, conviventi o meno, da inquadrare nei livelli CS o DS, con prestazioni limitate alla copertura </t>
  </si>
  <si>
    <t xml:space="preserve">     dei giorni di riposo, giornaliere e settimanali, dei lavoratori titolari dell'assistenza. Tali prestazioni saranno retribuite sulla base della tabella "G" e della tabella "F" inerente le indennità di vitto e alloggio di cui all'art. 36 qualora spettanti.</t>
  </si>
  <si>
    <t>2.  Qualora vengano effettuate prestazioni nelle 12 ore di riposo non domenicale, esse saranno retribuite con la retribuzione globale di fatto maggiorata del 40%, a meno che tale riposo non sia goduto  in altro giorno della stessa settimana diverso da quello concordato ai sensi del precedente</t>
  </si>
  <si>
    <t xml:space="preserve">     comma.</t>
  </si>
  <si>
    <t xml:space="preserve">4.  Il riposo settimanale domenicale è irrinunciabile. Qualora fossero richieste prestazioni di lavoro per esigenze imprevedibili e che non possano essere altrimenti soddisfatte sarà concesso un uguale numero di ore di riposo non retribuito nel corso della giornata immediatamente seguente e le </t>
  </si>
  <si>
    <t xml:space="preserve">     ore così lavorate saranno retribuite con la maggiorazione del 60% della retribuzione globale di fatto. </t>
  </si>
  <si>
    <t xml:space="preserve">5.  Qualora il lavoratore professi una fede religiosa che preveda la solennizzazione in giorno diverso dalla domenica, le parti potranno accordarsi sulla sostituzione, a tutti gli effetti contrattuali, della domenica con altra giornata; in difetto di accordo, sarà data integrale applicazione ai commi </t>
  </si>
  <si>
    <t xml:space="preserve">     precedenti. </t>
  </si>
  <si>
    <t>1.  Al lavoratore può essere richiesta una prestazione lavorativa oltre l'orario stabilito, sia di giorno che di notte, salvo suo giustificato motivo di impedimento. In nessun caso il lavoro straordinario dovrà pregiudicare il diritto al riposo giornaliero.</t>
  </si>
  <si>
    <t xml:space="preserve">2.  E' considerato lavoro straordinario quello che eccede la durata giornaliera o settimanale massima fissata all'art. 14, comma 2, lettera a) e b) salvo che il prolungamento sia stato preventivamente concordato per il recupero di ore non lavorate. </t>
  </si>
  <si>
    <t xml:space="preserve">     - del 60%, in una delle festività indicate nell'art. 16 o nella giornata di domenica, in caso di professione di una religione che preveda la solennizzazione in giornata diversa dalla domenica questa giornata sarà assoggettata alla disciplina del lavoro domenicale. </t>
  </si>
  <si>
    <t>4.  Le ore di lavoro prestate dai lavoratori non conviventi, eccedenti le ore 40 e fino alle ore 44 settimanali, purchè eseguite nella fascia oraria compresa tra le ore 6,00 e le ore 22,00, sono compensate con la retribuzione globale di fatto oraria maggiorata del 10%.</t>
  </si>
  <si>
    <t>6.  In caso di emergenza, le prestazioni effettuate negli orari di riposo notturno e diurno sono considerate di carattere normale e daranno luogo soltanto al prolungamento del riposo stesso; tali prestazioni devono avere carattere di assoluta episodicità e imprevedibilità.</t>
  </si>
  <si>
    <t xml:space="preserve">2.  Per il rapporto a ore le festività di cui al comma 1 verranno retribuite sulla base della normale paga oraria ragguagliata ad 1/6 dell'orario settimanale. Le festività da retribuire sono tutte quelle cadenti nel periodo interessato, indipendentemente dal fatto che in tali giornate fosse prevista, </t>
  </si>
  <si>
    <t xml:space="preserve">     o meno, la prestazione lavorativa.</t>
  </si>
  <si>
    <t>4.  In caso di festività infrasettimanale coincidente con la domenica, il lavoratore avrà diritto al recupero del riposo in altra giornata o, in alternativa, al pagamento di 1/26 della retribuzione globale di fatto mensile</t>
  </si>
  <si>
    <t xml:space="preserve">5.  Le giornate che hanno cessato di essere considerate festive agli effetti civili, ai sensi della legge 5.3.1977, n. 54, sono state compensate mediante il riconoscimento al lavoratore del godimento dell'intera giornata nelle festività di cui al comma 1. </t>
  </si>
  <si>
    <t xml:space="preserve">      I lavoratori hanno diritto ad un periodo di ferie annuali nella misura di 26 giorni lavorativi, fermo restando che la settimana lavorativa – quale che sia la distribuzione dell’orario di lavoro settimanale – è comunque considerata di sei giorni lavorativi dal lunedì al sabato agli effetti del computo </t>
  </si>
  <si>
    <t xml:space="preserve">      delle ferie.</t>
  </si>
  <si>
    <t>2.   I lavoratori con retribuzione mensile percepiranno la normale retribuzione, senza alcuna decurtazione; quelli con retribuzione ragguagliata alle ore lavorate percepiranno una retribuzione ragguagliata ad 1/6 dell’orario settimanale per ogni giorno di ferie godute.</t>
  </si>
  <si>
    <t xml:space="preserve">4.   Il diritto al godimento delle ferie è irrinunciabile. A norma dell’art. 10 del D. Lgs. 8 aprile 2003, n. 66, un periodo minimo di 4 settimane per ogni anno di servizio non può essere sostituito dalla relativa indennità, salvo il caso previsto al comma 8. </t>
  </si>
  <si>
    <t>5.   Le ferie hanno di regola carattere continuativo. Esse potranno essere frazionate in non più di due periodi all’anno, purchè concordati tra le parti. La fruizione delle ferie, salvo il caso previsto al comma 7, deve aver luogo per almeno due settimane entro l’anno di maturazione e, per almeno</t>
  </si>
  <si>
    <t xml:space="preserve">      ulteriori due settimane, entro i 18 mesi successivi all’anno di maturazione.</t>
  </si>
  <si>
    <t xml:space="preserve">8.   Nel caso di lavoratore di cittadinanza non italiana che abbia necessità di godere di un periodo di ferie più lungo, al fine di utilizzarlo per un rimpatrio non definitivo, su sua richiesta e con l’accordo del datore di lavoro, è possibile l’accumulo delle ferie nell’arco massimo di un biennio, anche in </t>
  </si>
  <si>
    <t xml:space="preserve">      deroga a quanto previsto al comma 4.</t>
  </si>
  <si>
    <t>9.   In caso di licenziamento o di dimissioni, o se al momento d’inizio del godimento del periodo di ferie il lavoratore non abbia raggiunto un anno di servizio, spetteranno al lavoratore stesso tanti dodicesimi del periodo di ferie al quale ha diritto, quanti sono i mesi di effettivo servizio prestato.</t>
  </si>
  <si>
    <t xml:space="preserve">1.  Durante le sospensioni del lavoro extraferiali, per esigenze del datore di lavoro, sarà corrisposta al lavoratore la retribuzione globale di fatto, ivi compreso, nel caso di lavoratore che usufruisca del vitto e dell'alloggio, il compenso sostitutivo convenzionale, semprechè lo stesso non usufruisca </t>
  </si>
  <si>
    <t xml:space="preserve">     durante tale periodo di dette corresponsioni     </t>
  </si>
  <si>
    <t>2.  Per gravi e documentati motivi il lavoratore potrà richiedere un periodo di sospensione extraferiale senza maturazione di alcun elemento retributivo per un massimo di 12 mesi. Il datore di lavoro potrà, o meno, convenire con la richiesta</t>
  </si>
  <si>
    <t xml:space="preserve">1.  I lavoratori hanno diritto a permessi individuali retribuiti per l'effettuazione di visite mediche documentate, per le incombenze legate al rinnovo del permesso di soggiorno e per le pratiche di ricongiungimento familiare purchè coincidenti anche parzialmente con l'orario di lavoro. </t>
  </si>
  <si>
    <t xml:space="preserve">2.  Le assenze non giustificate entro il quinto giorno, ove non si verifichino cause di forza maggiore, sono da considerare giusta causa di licenziamento. A tal fine la relativa lettera di contestazione e quella di eventuale successivo licenziamento saranno inviate all'indirizzo indicato nella </t>
  </si>
  <si>
    <t xml:space="preserve">     lettera di assunzione, così come previsto dall'art. 6, lett. e) del presente contratto.</t>
  </si>
  <si>
    <t xml:space="preserve">4.  Il lavoratore potrà scegliere di fruire del congedo matrimoniale anche non in coincidenza con la data del matrimonio, purché entro il termine di un anno dalla stessa e sempreché il matrimonio sia contratto in costanza dello stesso rapporto di lavoro. La mancata fruizione del congedo a causa </t>
  </si>
  <si>
    <t xml:space="preserve">     di dimissioni del lavoratore non determinerà alcun diritto alla relativa indennità sostitutiva.</t>
  </si>
  <si>
    <t xml:space="preserve">1.   In caso di malattia il lavoratore dovrà avvertire tempestivamente il datore di lavoro salvo cause di forza maggiore o obiettivi impedimenti, entro l'orario contrattualmente previsto per l'inizio della prestazione lavorativa. </t>
  </si>
  <si>
    <t xml:space="preserve">2.   Il lavoratore dovrà successivamente far pervenire al datore di lavoro il relativo certificato medico, rilasciato entro il giorno successivo all'inizio della malattia. Il certificato, indicante la prognosi di inabilità al lavoro, deve essere consegnato o inviato mediante raccomandata al datore di lavoro </t>
  </si>
  <si>
    <t xml:space="preserve">      entro due giorni dal relativo rilascio.</t>
  </si>
  <si>
    <t xml:space="preserve">3.   Per i lavoratori conviventi non è necessario l'invio del certificato medico, salvo che non sia espressamente richiesto dal datore di lavoro. Rimane l'obbligo della spedizione del certificato medico per i conviventi, qualora la malattia intervenga nel corso delle ferie o in periodi nei quali i lavoratori </t>
  </si>
  <si>
    <t xml:space="preserve">      non siano presenti nell'abitazione del datore di lavoro.     </t>
  </si>
  <si>
    <t xml:space="preserve">7.   Durante i periodi indicati nei precedenti commi 4 e 6 decorre in caso di malattia la retribuzione globale di fatto per un massimo di 8, 10, 15 giorni complessivi nell'anno per le anzianità di cui ai punti 1, 2, 3 dello stesso comma 4, nella seguente misura: </t>
  </si>
  <si>
    <t xml:space="preserve">     - fino al 3° giorno consecutivo, il 50% della retribuzione globale di fatto; </t>
  </si>
  <si>
    <t xml:space="preserve">     - dal 4° giorno in poi, il 100% della retribuzione globale di fatto. </t>
  </si>
  <si>
    <t xml:space="preserve">9.   L'aggiunta della quota convenzionale sostitutiva di vitto e alloggio, per il personale che ne usufruisca normalmente, è dovuta solo nel caso in cui il lavoratore ammalato non sia degente in ospedale o presso il domicilio del datore di lavoro. </t>
  </si>
  <si>
    <t>5.  La denuncia all'INAIL deve essere redatta su apposito modello predisposto da parte di detto istituto e corredata dal certificato medico. Altra denuncia deve essere rimessa entro gli stessi termini all'autorità di Pubblica Sicurezza.</t>
  </si>
  <si>
    <t xml:space="preserve">7.  L'aggiunta della quota convenzionale sostitutiva di vitto e alloggio, per il personale che ne usufruisca normalmente, è dovuta solo nel caso in cui il lavoratore non sia degente in ospedale o presso il domicilio del datore di lavoro. </t>
  </si>
  <si>
    <t>1.  Il lavoratore convivente di cui all'art. 15, comma 1, è tenuto, ove richiesto dal datore di lavoro, a recarsi in trasferta, ovvero a seguire il datore di lavoro o la persona alla cui cura egli è addetto, in soggiorni temporanei in altro comune e/o in residenze secondarie. In tali località il lavoratore</t>
  </si>
  <si>
    <t xml:space="preserve">     fruirà dei riposi settimanali.</t>
  </si>
  <si>
    <t xml:space="preserve">2.  Nei casi di trasferta indicati al comma 1, saranno rimborsate al lavoratore le eventuali spese di viaggio che egli abbia direttamente sostenuto in tali occasioni. Sarà inoltre corrisposta al lavoratore una diaria giornaliera, pari al 20% della retribuzione minima tabellare giornaliera, di cui alla </t>
  </si>
  <si>
    <t xml:space="preserve">     tabella A, per tutti i giorni nei quali egli sia stato in trasferta ovvero si sia recato in soggiorni temporanei, come indicato al comma 1, salvo il caso in cui il relativo obbligo fosse stato contrattualmente previsto nella lettera di assunzione.</t>
  </si>
  <si>
    <t xml:space="preserve">1.  In occasione del Natale, e comunque entro il mese di dicembre, spetta al lavoratore una mensilità aggiuntiva, pari alla retribuzione globale di fatto, in essa compresa l'indennità sostitutiva di vitto e alloggio, così come chiarito nelle note a verbale apposte in calce al presente contratto. </t>
  </si>
  <si>
    <t xml:space="preserve">3.  La tredicesima mensilità matura anche durante le assenze per malattia, infortunio sul lavoro, malattia professionale e maternità, nei limiti del periodo di conservazione del posto e per la parte non liquidata dagli enti preposti. </t>
  </si>
  <si>
    <t>2. I termini di preavviso di cui al comma precedente saranno raddoppiati nell'eventualità in cui il datore di lavoro intimi il licenziamento prima del trentunesimo giorno successivo al termine del congedo per maternità.</t>
  </si>
  <si>
    <t>5.  Possono dare luogo al licenziamento senza preavviso mancanze così gravi da non consentire la prosecuzione nemmeno provvisoria del rapporto di lavoro. Il licenziamento non esclude le eventuali responsabilità nelle quali possa essere incorso il lavoratore.</t>
  </si>
  <si>
    <t xml:space="preserve">8.  l familiari coabitanti, i coniugi, le persone unite da unione civile o da stabile convivenza di fatto  ai sensi della L. n. 76/2016  e successive modificazioni ed integrazioni, il cui stato familiare  sia certificato da registrazione  storico anagrafica, sono obbligati in solido per i crediti di lavoro maturati </t>
  </si>
  <si>
    <t xml:space="preserve">     dal prestatore di lavoro. In ogni caso il soggetto obbligato in solido risponde solo entro i limiti della durata temporale  risultante  dalla suddetta registrazione storico anagrafica. </t>
  </si>
  <si>
    <t>9.  Nel caso in cui il rapporto di lavoro sia cessato mediante intimazione del licenziamento, il datore di lavoro, su richiesta scritta del lavoratore, sarà tenuto a fornire una dichiarazione scritta che attesti  l'avvenuto licenziamento.</t>
  </si>
  <si>
    <t xml:space="preserve">1.  In ogni caso di cessazione del rapporto di lavoro, il lavoratore ha diritto ad un trattamento di fine rapporto (T.F.R.) determinato, a norma della legge 29 Maggio 1982, n. 297, sull'ammontare delle retribuzioni percepite nell'anno, comprensive del valore convenzionale di vitto e alloggio: il totale </t>
  </si>
  <si>
    <t xml:space="preserve">     è diviso per 13,5. Le quote annue accantonate sono incrementate a norma dell'art. 1, comma 4, della citata legge, dell'1,5% annuo, mensilmente riproporzionato, e del 75% dell'aumento del costo della vita, accertato dall'ISTAT, con esclusione della quota maturata nell'anno in corso.  </t>
  </si>
  <si>
    <t>5.  Ai fini del computo di cui al comma 4, il valore della giornata lavorativa si ottiene dividendo per 6 l'importo della retribuzione media settimanale o per 26 l'importo della retribuzione media mensile in atto alla data del 29 Maggio 1982. Tali importi devono essere maggiorati del rateo di gratifica</t>
  </si>
  <si>
    <t xml:space="preserve">     natalizia o tredicesima mensilità. </t>
  </si>
  <si>
    <t xml:space="preserve">     -  PER I LAVORATORI DOMESTICI: corresponsione di un'indennità gionaliera in caso di ricovero o convalescenza e rimborso delle spese sostenute per ticket di alta specializzazione (angiografia, rx, urografia, amniocentesi, ecocardiografia, elettroencefalogramma, mammografia, PET,  ecc.)</t>
  </si>
  <si>
    <t>2)  Il calcolo della retribuzione giornaliera si ottiene determinando 1/26 della retribuzione mensile. Esempio: paga oraria per numero di ore lavorate nella settimana per 52 : 12 : 26 = 1/26 della retribuzione mensile.</t>
  </si>
  <si>
    <t>5)  Le frazioni di anno si computano a mesi interi e le frazioni di mese, quando raggiungono o superano i 15 giorni di calendario, si computano a mese intero.</t>
  </si>
  <si>
    <t>6)  Per "retribuzione globale di fatto" s'intende quella comprensiva dell'indennità di vitto e alloggio, per coloro che ne usufruiscono e limitatamente agli elementi fruiti.</t>
  </si>
  <si>
    <t xml:space="preserve">      Per la richiesta di ricongiungimento familiare il cittadino straniero deve dimostrare di avere un reddito pari almeno all'importo annuo dell'Assegno sociale aumentato del 50% per ogni persona da ricongiungere:</t>
  </si>
  <si>
    <t>SELEZIONARE L'ARGOMENTO CHE INTERESSA</t>
  </si>
  <si>
    <t>TESTO DEI PRINCIPALI ARTICOLI DEL C.C.N.L. 8 SETTEMBRE 2020</t>
  </si>
  <si>
    <t>CONVIVENTE A 30 ORE SETTIMANALI</t>
  </si>
  <si>
    <t>MANSIONI</t>
  </si>
  <si>
    <t>TIPO DI RAPPORTO</t>
  </si>
  <si>
    <t>Tipo di orario</t>
  </si>
  <si>
    <t>giornaliere</t>
  </si>
  <si>
    <t>ANNUE</t>
  </si>
  <si>
    <t>ORE DI LAVORO</t>
  </si>
  <si>
    <t>tipo</t>
  </si>
  <si>
    <t>ORARIA</t>
  </si>
  <si>
    <t>SETTIMANALE</t>
  </si>
  <si>
    <t>MENSILE</t>
  </si>
  <si>
    <t>ANNUA</t>
  </si>
  <si>
    <t>da EasyColf</t>
  </si>
  <si>
    <t xml:space="preserve">13.ma mensilità </t>
  </si>
  <si>
    <t>13.ma mensilità in natura</t>
  </si>
  <si>
    <t>Contributi a carico datore di lavoro</t>
  </si>
  <si>
    <t>Straordinario diurno</t>
  </si>
  <si>
    <t>Straordinario nel giorno di riposo feriale</t>
  </si>
  <si>
    <t>Straordinario notturno</t>
  </si>
  <si>
    <t>LAVORO STRAORDINARIO - retribuzione oraria complessiva:</t>
  </si>
  <si>
    <t>Licenziamento</t>
  </si>
  <si>
    <t>Anni anzianità</t>
  </si>
  <si>
    <t>con orario di oltre 24 hh settimanali</t>
  </si>
  <si>
    <t>orario inferiore a 24 hh settimanali</t>
  </si>
  <si>
    <t>Custodi con uso abitazione D.L.</t>
  </si>
  <si>
    <t>Ore settimanali</t>
  </si>
  <si>
    <t>da 0 a 2 anni</t>
  </si>
  <si>
    <t>oltre 2 anni</t>
  </si>
  <si>
    <t>da 0 a 5 anni</t>
  </si>
  <si>
    <t>oltre 5 anni</t>
  </si>
  <si>
    <t>TABELLA MINIMI CCNL</t>
  </si>
  <si>
    <t>Assistenza notturna</t>
  </si>
  <si>
    <t>Presenza notturna</t>
  </si>
  <si>
    <t xml:space="preserve">COLF </t>
  </si>
  <si>
    <t>a ore</t>
  </si>
  <si>
    <t>in sostituz.</t>
  </si>
  <si>
    <t>CONTRIBUTI</t>
  </si>
  <si>
    <t>Ore trimestre</t>
  </si>
  <si>
    <t>Contributi a carico COLF</t>
  </si>
  <si>
    <t>Retribuzione</t>
  </si>
  <si>
    <t>QUOTA ORARIA</t>
  </si>
  <si>
    <t>13.ma</t>
  </si>
  <si>
    <t>Retribuzione valida</t>
  </si>
  <si>
    <t>MESI</t>
  </si>
  <si>
    <t>Giorni</t>
  </si>
  <si>
    <t>RATEO</t>
  </si>
  <si>
    <t>PREAVVISO E CONTEGGI RIFERITI AL PERIODO DIGITATO</t>
  </si>
  <si>
    <t>Ore mensili</t>
  </si>
  <si>
    <t>Ore annue</t>
  </si>
  <si>
    <t>ProntoColf - www.prontocolf.it - info@prontocolf.it</t>
  </si>
  <si>
    <t>Orario CCNL</t>
  </si>
  <si>
    <t>Orario</t>
  </si>
  <si>
    <t>NO</t>
  </si>
  <si>
    <t>Messaggio di errore</t>
  </si>
  <si>
    <t>20,00-8,00</t>
  </si>
  <si>
    <t>21,00-8,00</t>
  </si>
  <si>
    <t>MESSAGGIO DI ERRORE</t>
  </si>
  <si>
    <t>B53</t>
  </si>
  <si>
    <t>Selezionare la durata del rapporto</t>
  </si>
  <si>
    <t>Il valore convenzionale del vitto e dell'alloggio va considerato ai fini del pagamento delle ferie, della 13.ma mensilità e del TFR</t>
  </si>
  <si>
    <t>Retribuzione MENSILE</t>
  </si>
  <si>
    <t>A TEMPO DETERMINATO</t>
  </si>
  <si>
    <t>Non viene fornito né vitto né alloggio</t>
  </si>
  <si>
    <t>Vitto e alloggio completo</t>
  </si>
  <si>
    <t>Solo pranzo</t>
  </si>
  <si>
    <t>Solo cena</t>
  </si>
  <si>
    <t>Solo alloggio</t>
  </si>
  <si>
    <t>Solo pranzo e cena</t>
  </si>
  <si>
    <t>Solo pranzo e alloggio</t>
  </si>
  <si>
    <t>Solo cena e alloggio</t>
  </si>
  <si>
    <t>STUDIOFUSCO Associazione Professionale</t>
  </si>
  <si>
    <t>Tabella A</t>
  </si>
  <si>
    <t>Tabella B</t>
  </si>
  <si>
    <t>Tabella D</t>
  </si>
  <si>
    <t>Tabella E</t>
  </si>
  <si>
    <t>Tabella C</t>
  </si>
  <si>
    <t>Tabella G</t>
  </si>
  <si>
    <t>Tabelle I - L</t>
  </si>
  <si>
    <t>INDENNITA'</t>
  </si>
  <si>
    <t>Lavoratori art. 14, comma 2 CCNL</t>
  </si>
  <si>
    <t>LAVORATORI NON CONVIVENTI</t>
  </si>
  <si>
    <t>Orario di lavoro 54 hh settimanali</t>
  </si>
  <si>
    <t>Indennità di funzione</t>
  </si>
  <si>
    <t>Orario di lavoro 30 hh settimanali</t>
  </si>
  <si>
    <t>Orario di lavoro max 40 hh settimanali</t>
  </si>
  <si>
    <t>IN SOSTITUZIONE DI ALTRI LAVORATORI IN RIPOSO (art.14, comma 9 CCNL)</t>
  </si>
  <si>
    <t>Descrizione</t>
  </si>
  <si>
    <t>In possesso della certificazione di qualità UNI 11766-2019 CCNL Art. 34, 7° comma)</t>
  </si>
  <si>
    <t>Fino al compimento del 6° anno di età dei bambini assistiti (CCNL Art. 34, 3° comma)</t>
  </si>
  <si>
    <t>Per l'assistenza a più di una persona non autosufficiente (CCNL Art. 34, 4° comma)</t>
  </si>
  <si>
    <t>Livello unico</t>
  </si>
  <si>
    <t>Tabella F</t>
  </si>
  <si>
    <t>PRANZO</t>
  </si>
  <si>
    <t>CENA</t>
  </si>
  <si>
    <t>ALLOGGIO</t>
  </si>
  <si>
    <t>www.prontocolf.it - info@prontocolf.it</t>
  </si>
  <si>
    <t>BABY SITTER (ASSISTENTE FAMILIARE CHE ASSISTE BAMBINI)</t>
  </si>
  <si>
    <t>Mensile</t>
  </si>
  <si>
    <t>Oraria</t>
  </si>
  <si>
    <r>
      <t>ASSISTENTE FAMILIARE CHE ASSISTE BAMBINI (</t>
    </r>
    <r>
      <rPr>
        <sz val="8"/>
        <color rgb="FF0000FF"/>
        <rFont val="Arial Rounded MT Bold"/>
        <family val="2"/>
      </rPr>
      <t>BABY SITTER</t>
    </r>
    <r>
      <rPr>
        <sz val="8"/>
        <rFont val="Arial Rounded MT Bold"/>
        <family val="2"/>
      </rPr>
      <t>)</t>
    </r>
  </si>
  <si>
    <t>Messaggio integrativo</t>
  </si>
  <si>
    <t>Art. 11   -  PRESTAZIONI ESCLUSIVAMENTE D'ATTESA (PRESENZA NOTTURNA)</t>
  </si>
  <si>
    <t xml:space="preserve">1.   Al personale assunto per garantire la presenza notturna, sarà corrisposta la retribuzione prevista dalla tabella E allegata al presente contratto, qualora la durata della presenza stessa sia ricompresa tra le ore 21,00 e le ore 8,00, fermo restando l’obbligo di consentire al lavoratore il completo </t>
  </si>
  <si>
    <t xml:space="preserve">      riposo notturno in un alloggio idoneo.</t>
  </si>
  <si>
    <t xml:space="preserve">2.   Qualora venissero richieste al lavoratore prestazioni diverse dalla presenza, queste non saranno considerate lavoro straordinario, bensì retribuite aggiuntivamente sulla base delle retribuzioni previste per i lavoratori non conviventi, come da tabella C allegata al presente contratto, con le </t>
  </si>
  <si>
    <t xml:space="preserve">      eventuali maggiorazioni contrattuali e limitatamente al tempo effettivamente impiegato.</t>
  </si>
  <si>
    <t>3.   Fatta salva la fascia oraria indicata al comma 1, ai soli fini dell’assolvimento dell’obbligo contributivo di cui all’art. 53, l’orario convenzionale di lavoro è pari a 5 ore giornaliere, oltre alle prestazioni eventualmente retribuite ai sensi del comma 2.</t>
  </si>
  <si>
    <t>4.   L’assunzione dovrà risultare da apposito atto sottoscritto e scambiato tra le parti.</t>
  </si>
  <si>
    <t>Art. 10   -  DISCONTINUE PRESTAZIONI NOTTURNE (ASSISTENZA NOTTURNA)</t>
  </si>
  <si>
    <t>PRESTAZIONI DI ATTESA (ASSISTENZA NOTTURNA)</t>
  </si>
  <si>
    <t>PRESTAZIONI ESCLUSIVAMENTE D'ATTESA (PRESENZA NOTTURNA)</t>
  </si>
  <si>
    <t>ART. 34 - RETRIBUZIONE E PROSPETTO PAGA</t>
  </si>
  <si>
    <t xml:space="preserve">1.   Il datore di lavoro, contestualmente alla corresponsione periodica della retribuzione, deve predisporre un prospetto paga in duplice copia, una per il lavoratore, firmata dal datore di lavoro, e l'altra per il datore di lavoro, firmata dal lavoratore. </t>
  </si>
  <si>
    <t xml:space="preserve">      a)   retribuzione minima contrattuale di cui all’art. 35, comprensiva per i livelli D e D Super di uno specifico elemento   denominato indennità di funzione;</t>
  </si>
  <si>
    <t xml:space="preserve">      b)   eventuali scatti di anzianità di cui all'art. 37;</t>
  </si>
  <si>
    <t xml:space="preserve">      c)   eventuale compenso sostitutivo di vitto e alloggio; </t>
  </si>
  <si>
    <t xml:space="preserve">      assorbibile da eventuali superminimi individuali di miglior favore percepiti dal lavoratore.</t>
  </si>
  <si>
    <t xml:space="preserve">      d)   eventuale superminimo</t>
  </si>
  <si>
    <t xml:space="preserve">2.   La retribuzione del lavoratore è composta dalle seguenti voci: </t>
  </si>
  <si>
    <t xml:space="preserve">3.   Sino al compimento del sesto anno di età di ciascun bambino assistito, l'assistente familiare inquadrata nel profilo B Super), lett. b) (baby sitter) avrà diritto a percepire, oltre al minimo retributivo di cui all'art. 35, anche l'indennità mensile di cui alla successiva Tabella H. Tale indennità è </t>
  </si>
  <si>
    <t>4.   Al lavoratore inquadrato nel livello C Super o D Super addetto all'assistenza di più di una persona non autosufficiente, è altresì dovuta l'indennità mensile nella misura di cui alla Tabella 1. Tale indennità è assorbibile da eventuali superminimi individuali di miglior favore percepiti dal lavoratore.</t>
  </si>
  <si>
    <t xml:space="preserve">5.   Nel prospetto paga dovrà risultare se l'eventuale trattamento retributivo di cui alla lettera d) del comma 2 sia una condizione di miglior favore "ad personam" non assorbibile; dovranno altresì risultare, oltre alle voci di cui al comma 2, i compensi per le ore straordinarie prestate e per festività </t>
  </si>
  <si>
    <t xml:space="preserve">      nonché le trattenute per oneri previdenziali. </t>
  </si>
  <si>
    <t xml:space="preserve">6.   Il datore di lavoro è tenuto a rilasciare una dichiarazione dalla quale risulti l'ammontare complessivo delle somme erogate nell'anno; l’attestazione deve essere rilasciata almeno 30 giorni prima della scadenza dei termini di presentazione della dichiarazione dei redditi, ovvero in occasione della </t>
  </si>
  <si>
    <t xml:space="preserve">      cessazione del rapporto di lavoro.</t>
  </si>
  <si>
    <t xml:space="preserve">7.   Al lavoratore inquadrato  nei livelli  B), B super), C super)  e D super) in  possesso della certificazione  di qualità  di cui alla norma  tecnica UNI 11766:2019 in corso di validità, è dovuta l'indennità  mensile di cui alla Tabella L). Tale indennità è assorbibile da eventuali trattamenti retributivi di </t>
  </si>
  <si>
    <t xml:space="preserve">      miglior favore complessivamente percepiti dal lavoratore.</t>
  </si>
  <si>
    <t>8.   Per i lavoratori conviventi inquadrati nel profilo D super) tale indennità è assorbita da quella di funzione di cui alla Tabella A).</t>
  </si>
  <si>
    <t xml:space="preserve">     1.   Allo scadere della validità della certificazione di qualità di cui alla norma tecnica UNI11766:2019 l'indennità di cui alla Tabella L) non sarà più dovuta. Ai fini del diritto a detta indennità, è onere del lavoratore consegnare al datore di lavoro copia della certificazione di qualità, eventualmente </t>
  </si>
  <si>
    <t xml:space="preserve">           anche laddove fosse conseguita in corso di rapporto di lavoro.</t>
  </si>
  <si>
    <t xml:space="preserve">     2.   Tale indennità sarà dovuta decorsi 12 mesi dalla data di decorrenza del presente contratto.</t>
  </si>
  <si>
    <t>RETRIBUZIONE E PROSPETTO PAGA</t>
  </si>
  <si>
    <t>B735</t>
  </si>
  <si>
    <t>B106</t>
  </si>
  <si>
    <t>B143</t>
  </si>
  <si>
    <t>B180</t>
  </si>
  <si>
    <t>B217</t>
  </si>
  <si>
    <t>B254</t>
  </si>
  <si>
    <t>B291</t>
  </si>
  <si>
    <t>B328</t>
  </si>
  <si>
    <t>B365</t>
  </si>
  <si>
    <t>B402</t>
  </si>
  <si>
    <t>B439</t>
  </si>
  <si>
    <t>B476</t>
  </si>
  <si>
    <t>B513</t>
  </si>
  <si>
    <t>B550</t>
  </si>
  <si>
    <t>B587</t>
  </si>
  <si>
    <t>B624</t>
  </si>
  <si>
    <t>B661</t>
  </si>
  <si>
    <t>B698</t>
  </si>
  <si>
    <t>B772</t>
  </si>
  <si>
    <t>B809</t>
  </si>
  <si>
    <t>B846</t>
  </si>
  <si>
    <t>B920</t>
  </si>
  <si>
    <t>B957</t>
  </si>
  <si>
    <t>B883</t>
  </si>
  <si>
    <t>ART. 17 - FERIE</t>
  </si>
  <si>
    <t>18 e 19</t>
  </si>
  <si>
    <t>ART. 33 - TRASFERTE</t>
  </si>
  <si>
    <t>vari</t>
  </si>
  <si>
    <t>Articolo CCNL</t>
  </si>
  <si>
    <t>valore gg.</t>
  </si>
  <si>
    <t>valore HH</t>
  </si>
  <si>
    <t>valore MENSILE</t>
  </si>
  <si>
    <t>valore ANNUO</t>
  </si>
  <si>
    <t>NOTE</t>
  </si>
  <si>
    <t>L'orario di lavoro di 30 ore settimanali (Art. 14, comma 2, del CCNL) è applicabile solo ai lavoratori conviventi il cui orario di lavoro risulti articolato in una delle seguenti tipologie:</t>
  </si>
  <si>
    <t>- interamente collocato tra le ore 6,00 e le ore 14,00</t>
  </si>
  <si>
    <t>- interamente collocato tra le ore 14,00 e le ore 22,00</t>
  </si>
  <si>
    <t>- in non più di 3 giorni settimanali con un limite di 10 ore al giorno non consecutive</t>
  </si>
  <si>
    <t>CassaColf</t>
  </si>
  <si>
    <t>ANNUO</t>
  </si>
  <si>
    <t>Retribuzione lorda</t>
  </si>
  <si>
    <t>Rateo 13ma mensilità</t>
  </si>
  <si>
    <t>Rateo TFR</t>
  </si>
  <si>
    <t>Contributi INPS e CassaColf</t>
  </si>
  <si>
    <t>Retribuzione mensile NETTA</t>
  </si>
  <si>
    <t>Quota mensile a carico del datore di lavoro</t>
  </si>
  <si>
    <t xml:space="preserve">Quota mensile a carico del lavoratore </t>
  </si>
  <si>
    <t>PAGAMENTO CONTRIBUTI</t>
  </si>
  <si>
    <t>ASSISTENTE FAMILIARE PER PERSONE AUTOSUFFICIENTI</t>
  </si>
  <si>
    <t>ASSISTENTE FAMILIARE PER PERSONE NON AUTOSUFFICIENTI</t>
  </si>
  <si>
    <t>Il pagamento dei contributi ha cadenza trimestrale e viene effettuato dal datore di lavoro anche per la quota a carico del lavoratore</t>
  </si>
  <si>
    <t>Ore</t>
  </si>
  <si>
    <t>IMPORTO CONTRIBUTI DA VERSARE</t>
  </si>
  <si>
    <t>Mensilità annue</t>
  </si>
  <si>
    <t>B90</t>
  </si>
  <si>
    <t>B98</t>
  </si>
  <si>
    <t>B117</t>
  </si>
  <si>
    <t>U90</t>
  </si>
  <si>
    <t>diurno (+25%)</t>
  </si>
  <si>
    <t>nel giorno di riposo feriale (+40%)</t>
  </si>
  <si>
    <t>notturno (+50%) dalle 22 alle 6</t>
  </si>
  <si>
    <t>festivo +60%)</t>
  </si>
  <si>
    <t>VALORE DI 1 ORA DI LAVORO STRAORDINARIO</t>
  </si>
  <si>
    <t>Periodo di prova</t>
  </si>
  <si>
    <t>Giorni di Ferie annuali</t>
  </si>
  <si>
    <t>Ore permesso annue</t>
  </si>
  <si>
    <t>ALTRI DATI CCNL UTILI</t>
  </si>
  <si>
    <t>SELEZIONARE UNA OPZIONE</t>
  </si>
  <si>
    <t>Contributi INPS e CassaColf per ogni ora retribuita</t>
  </si>
  <si>
    <t>TRIMESTRE</t>
  </si>
  <si>
    <t>MESE</t>
  </si>
  <si>
    <t>ALTRI CONTEGGI UTILI</t>
  </si>
  <si>
    <t>COSTO COMPLESSIVO E RETRIBUZIONE NETTA</t>
  </si>
  <si>
    <t>Unico</t>
  </si>
  <si>
    <t>B109</t>
  </si>
  <si>
    <r>
      <rPr>
        <u/>
        <sz val="8"/>
        <color rgb="FFFF0000"/>
        <rFont val="Arial Rounded MT Bold"/>
        <family val="2"/>
      </rPr>
      <t>CONTRIBUTI</t>
    </r>
    <r>
      <rPr>
        <sz val="8"/>
        <color rgb="FFFF0000"/>
        <rFont val="Arial Rounded MT Bold"/>
        <family val="2"/>
      </rPr>
      <t>:                                     Presenza notturna 5 hh, Assistenza notturna 8 hh giornaliere</t>
    </r>
  </si>
  <si>
    <t>7)  L'importo dell'ASSEGNO SOCIALE per il 2023 è pari a 503,27 euro mensili = 6.542,51 euro annui  (13 mensilità)</t>
  </si>
  <si>
    <t xml:space="preserve">     -  1 familiare =   9.814,00</t>
  </si>
  <si>
    <t xml:space="preserve">     -  2 familiari =  13.085,00</t>
  </si>
  <si>
    <t xml:space="preserve">     -  3 familiari =  16.356,00</t>
  </si>
  <si>
    <t>ASSISTENTE FAMILIARE PER PERSONE NON AUTOSUFFICIENTI                     (con attestato di formazione)</t>
  </si>
  <si>
    <t>oraria</t>
  </si>
  <si>
    <t>mensile</t>
  </si>
  <si>
    <t xml:space="preserve">Minimo CCNL </t>
  </si>
  <si>
    <t>Atri</t>
  </si>
  <si>
    <t>rapporti</t>
  </si>
  <si>
    <t>Rapporti A ORE</t>
  </si>
  <si>
    <t>Controllo minimo</t>
  </si>
  <si>
    <r>
      <t xml:space="preserve">TABELLE MINIMI RETRIBUTIVI CCNL </t>
    </r>
    <r>
      <rPr>
        <sz val="12"/>
        <color rgb="FFFF0000"/>
        <rFont val="Arial Rounded MT Bold"/>
        <family val="2"/>
      </rPr>
      <t>(</t>
    </r>
    <r>
      <rPr>
        <sz val="8"/>
        <color rgb="FF0000FF"/>
        <rFont val="Arial Rounded MT Bold"/>
        <family val="2"/>
      </rPr>
      <t>si aggiornano automaticamente da tabella</t>
    </r>
    <r>
      <rPr>
        <sz val="12"/>
        <color rgb="FFFF0000"/>
        <rFont val="Arial Rounded MT Bold"/>
        <family val="2"/>
      </rPr>
      <t>)</t>
    </r>
  </si>
  <si>
    <t>91,63 (Tab.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</si>
</sst>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0.000"/>
    <numFmt numFmtId="166" formatCode="#,##0_ ;\-#,##0\ "/>
    <numFmt numFmtId="167" formatCode="#,##0.00_ ;\-#,##0.00\ "/>
    <numFmt numFmtId="168" formatCode="d\.mm\.yyyy"/>
    <numFmt numFmtId="169" formatCode="dd\.mm\.yyyy"/>
    <numFmt numFmtId="173" formatCode="#,##0.000"/>
  </numFmts>
  <fonts count="126" x14ac:knownFonts="1">
    <font>
      <sz val="10"/>
      <name val="Verdana"/>
    </font>
    <font>
      <sz val="10"/>
      <name val="Verdana"/>
      <family val="2"/>
    </font>
    <font>
      <sz val="8"/>
      <name val="Verdana"/>
      <family val="2"/>
    </font>
    <font>
      <sz val="6"/>
      <name val="Arial"/>
      <family val="2"/>
    </font>
    <font>
      <sz val="11"/>
      <name val="Arial"/>
      <family val="2"/>
    </font>
    <font>
      <sz val="2"/>
      <color indexed="55"/>
      <name val="Arial"/>
      <family val="2"/>
    </font>
    <font>
      <sz val="8"/>
      <name val="Arial"/>
      <family val="2"/>
    </font>
    <font>
      <b/>
      <sz val="8"/>
      <name val="Arial"/>
      <family val="2"/>
    </font>
    <font>
      <b/>
      <sz val="10"/>
      <name val="Arial"/>
      <family val="2"/>
    </font>
    <font>
      <b/>
      <sz val="6"/>
      <name val="Arial"/>
      <family val="2"/>
    </font>
    <font>
      <b/>
      <sz val="6"/>
      <color indexed="10"/>
      <name val="Arial"/>
      <family val="2"/>
    </font>
    <font>
      <sz val="4"/>
      <name val="Arial"/>
      <family val="2"/>
    </font>
    <font>
      <sz val="6"/>
      <name val="Times New Roman"/>
      <family val="1"/>
    </font>
    <font>
      <sz val="6"/>
      <color indexed="63"/>
      <name val="Arial"/>
      <family val="2"/>
    </font>
    <font>
      <sz val="6"/>
      <color indexed="22"/>
      <name val="Arial"/>
      <family val="2"/>
    </font>
    <font>
      <b/>
      <sz val="8"/>
      <color indexed="10"/>
      <name val="Arial"/>
      <family val="2"/>
    </font>
    <font>
      <sz val="6"/>
      <color indexed="23"/>
      <name val="Arial"/>
      <family val="2"/>
    </font>
    <font>
      <b/>
      <sz val="8"/>
      <color indexed="8"/>
      <name val="Arial"/>
      <family val="2"/>
    </font>
    <font>
      <sz val="6"/>
      <name val="Arial Narrow"/>
      <family val="2"/>
    </font>
    <font>
      <sz val="11"/>
      <name val="Times New Roman"/>
      <family val="1"/>
    </font>
    <font>
      <b/>
      <sz val="6"/>
      <color indexed="12"/>
      <name val="Arial"/>
      <family val="2"/>
    </font>
    <font>
      <sz val="8"/>
      <name val="Arial Narrow"/>
      <family val="2"/>
    </font>
    <font>
      <sz val="7"/>
      <name val="Arial"/>
      <family val="2"/>
    </font>
    <font>
      <sz val="10"/>
      <name val="Arial"/>
      <family val="2"/>
    </font>
    <font>
      <b/>
      <sz val="8"/>
      <name val="Arial Rounded MT Bold"/>
      <family val="2"/>
    </font>
    <font>
      <sz val="10"/>
      <name val="Arial Rounded MT Bold"/>
      <family val="2"/>
    </font>
    <font>
      <b/>
      <sz val="10"/>
      <name val="Arial Rounded MT Bold"/>
      <family val="2"/>
    </font>
    <font>
      <sz val="8"/>
      <name val="Arial Rounded MT Bold"/>
      <family val="2"/>
    </font>
    <font>
      <sz val="8"/>
      <color indexed="10"/>
      <name val="Arial Rounded MT Bold"/>
      <family val="2"/>
    </font>
    <font>
      <sz val="8"/>
      <color indexed="8"/>
      <name val="Arial Rounded MT Bold"/>
      <family val="2"/>
    </font>
    <font>
      <b/>
      <sz val="10"/>
      <color indexed="10"/>
      <name val="Arial Rounded MT Bold"/>
      <family val="2"/>
    </font>
    <font>
      <b/>
      <sz val="12"/>
      <name val="Arial Rounded MT Bold"/>
      <family val="2"/>
    </font>
    <font>
      <sz val="12"/>
      <name val="Arial Rounded MT Bold"/>
      <family val="2"/>
    </font>
    <font>
      <b/>
      <sz val="8"/>
      <color indexed="63"/>
      <name val="Arial"/>
      <family val="2"/>
    </font>
    <font>
      <sz val="8"/>
      <color indexed="63"/>
      <name val="Arial"/>
      <family val="2"/>
    </font>
    <font>
      <b/>
      <sz val="7"/>
      <color theme="0"/>
      <name val="Arial Rounded MT Bold"/>
      <family val="2"/>
    </font>
    <font>
      <b/>
      <sz val="11"/>
      <color theme="0"/>
      <name val="Arial Rounded MT Bold"/>
      <family val="2"/>
    </font>
    <font>
      <sz val="9"/>
      <color theme="0"/>
      <name val="Arial Rounded MT Bold"/>
      <family val="2"/>
    </font>
    <font>
      <sz val="10"/>
      <color theme="0"/>
      <name val="Arial Rounded MT Bold"/>
      <family val="2"/>
    </font>
    <font>
      <sz val="6"/>
      <color theme="0"/>
      <name val="Arial Rounded MT Bold"/>
      <family val="2"/>
    </font>
    <font>
      <sz val="11"/>
      <color theme="0"/>
      <name val="Arial Rounded MT Bold"/>
      <family val="2"/>
    </font>
    <font>
      <b/>
      <sz val="12"/>
      <color theme="0"/>
      <name val="Arial Rounded MT Bold"/>
      <family val="2"/>
    </font>
    <font>
      <sz val="8"/>
      <color theme="0"/>
      <name val="Arial Rounded MT Bold"/>
      <family val="2"/>
    </font>
    <font>
      <b/>
      <sz val="12"/>
      <color rgb="FFFF0000"/>
      <name val="Arial Rounded MT Bold"/>
      <family val="2"/>
    </font>
    <font>
      <b/>
      <sz val="8"/>
      <color rgb="FFFF0000"/>
      <name val="Arial"/>
      <family val="2"/>
    </font>
    <font>
      <b/>
      <sz val="14"/>
      <color theme="0"/>
      <name val="Arial Rounded MT Bold"/>
      <family val="2"/>
    </font>
    <font>
      <sz val="9"/>
      <color rgb="FF000000"/>
      <name val="Arial"/>
      <family val="2"/>
    </font>
    <font>
      <b/>
      <sz val="16"/>
      <color rgb="FFFF0000"/>
      <name val="Arial Rounded MT Bold"/>
      <family val="2"/>
    </font>
    <font>
      <b/>
      <sz val="9"/>
      <name val="Arial Rounded MT Bold"/>
      <family val="2"/>
    </font>
    <font>
      <sz val="8"/>
      <color rgb="FFFF0000"/>
      <name val="Arial"/>
      <family val="2"/>
    </font>
    <font>
      <sz val="8"/>
      <color indexed="8"/>
      <name val="Arial"/>
      <family val="2"/>
    </font>
    <font>
      <b/>
      <sz val="11"/>
      <name val="Arial Rounded MT Bold"/>
      <family val="2"/>
    </font>
    <font>
      <b/>
      <sz val="8"/>
      <color indexed="10"/>
      <name val="Arial Rounded MT Bold"/>
      <family val="2"/>
    </font>
    <font>
      <sz val="10"/>
      <color indexed="10"/>
      <name val="Arial Rounded MT Bold"/>
      <family val="2"/>
    </font>
    <font>
      <b/>
      <sz val="10"/>
      <color indexed="8"/>
      <name val="Arial Rounded MT Bold"/>
      <family val="2"/>
    </font>
    <font>
      <sz val="8"/>
      <color rgb="FFFF0000"/>
      <name val="Arial Rounded MT Bold"/>
      <family val="2"/>
    </font>
    <font>
      <sz val="10"/>
      <color rgb="FFFF0000"/>
      <name val="Arial Rounded MT Bold"/>
      <family val="2"/>
    </font>
    <font>
      <b/>
      <sz val="8"/>
      <color rgb="FFFF0000"/>
      <name val="Arial Rounded MT Bold"/>
      <family val="2"/>
    </font>
    <font>
      <b/>
      <sz val="11"/>
      <color rgb="FFFFFF00"/>
      <name val="Arial Rounded MT Bold"/>
      <family val="2"/>
    </font>
    <font>
      <sz val="12"/>
      <color rgb="FF000080"/>
      <name val="Arial Rounded MT Bold"/>
      <family val="2"/>
    </font>
    <font>
      <sz val="12"/>
      <color theme="0"/>
      <name val="Arial Rounded MT Bold"/>
      <family val="2"/>
    </font>
    <font>
      <b/>
      <sz val="14"/>
      <color rgb="FF000080"/>
      <name val="Arial Rounded MT Bold"/>
      <family val="2"/>
    </font>
    <font>
      <b/>
      <sz val="14"/>
      <color rgb="FFFFFF00"/>
      <name val="Arial Rounded MT Bold"/>
      <family val="2"/>
    </font>
    <font>
      <sz val="8"/>
      <color rgb="FF000099"/>
      <name val="Arial Rounded MT Bold"/>
      <family val="2"/>
    </font>
    <font>
      <b/>
      <sz val="14"/>
      <color rgb="FFFF0000"/>
      <name val="Arial Rounded MT Bold"/>
      <family val="2"/>
    </font>
    <font>
      <sz val="11"/>
      <color rgb="FFFFFF00"/>
      <name val="Arial Rounded MT Bold"/>
      <family val="2"/>
    </font>
    <font>
      <b/>
      <sz val="20"/>
      <color rgb="FF000099"/>
      <name val="Arial Rounded MT Bold"/>
      <family val="2"/>
    </font>
    <font>
      <b/>
      <sz val="20"/>
      <color rgb="FFFF0000"/>
      <name val="Arial Rounded MT Bold"/>
      <family val="2"/>
    </font>
    <font>
      <sz val="10"/>
      <color rgb="FF000099"/>
      <name val="Arial Rounded MT Bold"/>
      <family val="2"/>
    </font>
    <font>
      <b/>
      <sz val="16"/>
      <color rgb="FF000080"/>
      <name val="Arial Rounded MT Bold"/>
      <family val="2"/>
    </font>
    <font>
      <sz val="11"/>
      <color rgb="FF0000FF"/>
      <name val="Arial Rounded MT Bold"/>
      <family val="2"/>
    </font>
    <font>
      <sz val="9"/>
      <color rgb="FF000099"/>
      <name val="Arial Rounded MT Bold"/>
      <family val="2"/>
    </font>
    <font>
      <b/>
      <sz val="16"/>
      <name val="Arial Black"/>
      <family val="2"/>
    </font>
    <font>
      <sz val="6"/>
      <name val="Arial Rounded MT Bold"/>
      <family val="2"/>
    </font>
    <font>
      <b/>
      <sz val="12"/>
      <name val="Arial"/>
      <family val="2"/>
    </font>
    <font>
      <b/>
      <sz val="11"/>
      <name val="Arial"/>
      <family val="2"/>
    </font>
    <font>
      <b/>
      <sz val="13"/>
      <color rgb="FF0000FF"/>
      <name val="Arial Rounded MT Bold"/>
      <family val="2"/>
    </font>
    <font>
      <sz val="8"/>
      <color rgb="FF0000FF"/>
      <name val="Arial Rounded MT Bold"/>
      <family val="2"/>
    </font>
    <font>
      <sz val="6"/>
      <name val="Verdana"/>
      <family val="2"/>
    </font>
    <font>
      <b/>
      <sz val="10"/>
      <color rgb="FF00FFCC"/>
      <name val="Arial Rounded MT Bold"/>
      <family val="2"/>
    </font>
    <font>
      <i/>
      <sz val="8"/>
      <name val="Arial"/>
      <family val="2"/>
    </font>
    <font>
      <sz val="9"/>
      <name val="Arial Rounded MT Bold"/>
      <family val="2"/>
    </font>
    <font>
      <b/>
      <sz val="10"/>
      <color theme="0"/>
      <name val="Arial Rounded MT Bold"/>
      <family val="2"/>
    </font>
    <font>
      <sz val="16"/>
      <name val="Arial Rounded MT Bold"/>
      <family val="2"/>
    </font>
    <font>
      <b/>
      <sz val="22"/>
      <color rgb="FF000099"/>
      <name val="Arial Rounded MT Bold"/>
      <family val="2"/>
    </font>
    <font>
      <b/>
      <sz val="10"/>
      <color rgb="FFFFFF00"/>
      <name val="Arial Rounded MT Bold"/>
      <family val="2"/>
    </font>
    <font>
      <b/>
      <sz val="8"/>
      <color theme="0"/>
      <name val="Arial Rounded MT Bold"/>
      <family val="2"/>
    </font>
    <font>
      <sz val="10"/>
      <color rgb="FFFFFF00"/>
      <name val="Arial Rounded MT Bold"/>
      <family val="2"/>
    </font>
    <font>
      <sz val="10"/>
      <color rgb="FFFFCC00"/>
      <name val="Arial Rounded MT Bold"/>
      <family val="2"/>
    </font>
    <font>
      <b/>
      <sz val="12"/>
      <color rgb="FFFFCC00"/>
      <name val="Arial Rounded MT Bold"/>
      <family val="2"/>
    </font>
    <font>
      <b/>
      <sz val="12"/>
      <color rgb="FF00FF99"/>
      <name val="Arial Rounded MT Bold"/>
      <family val="2"/>
    </font>
    <font>
      <sz val="8"/>
      <color rgb="FF00FF99"/>
      <name val="Arial Rounded MT Bold"/>
      <family val="2"/>
    </font>
    <font>
      <sz val="10"/>
      <color rgb="FF00FF99"/>
      <name val="Verdana"/>
      <family val="2"/>
    </font>
    <font>
      <b/>
      <sz val="8"/>
      <color rgb="FF00FF99"/>
      <name val="Arial Rounded MT Bold"/>
      <family val="2"/>
    </font>
    <font>
      <b/>
      <sz val="11"/>
      <color rgb="FF00FF99"/>
      <name val="Arial Rounded MT Bold"/>
      <family val="2"/>
    </font>
    <font>
      <sz val="11"/>
      <color rgb="FFFF0000"/>
      <name val="Arial Rounded MT Bold"/>
      <family val="2"/>
    </font>
    <font>
      <sz val="6"/>
      <color rgb="FF000080"/>
      <name val="Arial"/>
      <family val="2"/>
    </font>
    <font>
      <b/>
      <sz val="12"/>
      <color rgb="FF00FF00"/>
      <name val="Arial Rounded MT Bold"/>
      <family val="2"/>
    </font>
    <font>
      <b/>
      <sz val="11"/>
      <color rgb="FF00FF00"/>
      <name val="Arial Rounded MT Bold"/>
      <family val="2"/>
    </font>
    <font>
      <sz val="10"/>
      <color rgb="FFFF9900"/>
      <name val="Arial Rounded MT Bold"/>
      <family val="2"/>
    </font>
    <font>
      <sz val="10"/>
      <color rgb="FF00FFCC"/>
      <name val="Arial Rounded MT Bold"/>
      <family val="2"/>
    </font>
    <font>
      <sz val="9"/>
      <color rgb="FF00FFCC"/>
      <name val="Arial Rounded MT Bold"/>
      <family val="2"/>
    </font>
    <font>
      <b/>
      <sz val="11"/>
      <color rgb="FF00FFCC"/>
      <name val="Arial Rounded MT Bold"/>
      <family val="2"/>
    </font>
    <font>
      <sz val="11"/>
      <color rgb="FF00FFCC"/>
      <name val="Arial Rounded MT Bold"/>
      <family val="2"/>
    </font>
    <font>
      <i/>
      <sz val="10"/>
      <color rgb="FFFF0000"/>
      <name val="Arial Rounded MT Bold"/>
      <family val="2"/>
    </font>
    <font>
      <sz val="9"/>
      <color rgb="FFFF0000"/>
      <name val="Arial Rounded MT Bold"/>
      <family val="2"/>
    </font>
    <font>
      <i/>
      <sz val="8"/>
      <color rgb="FF00FF00"/>
      <name val="Arial Rounded MT Bold"/>
      <family val="2"/>
    </font>
    <font>
      <b/>
      <u/>
      <sz val="11"/>
      <color rgb="FFFF0000"/>
      <name val="Arial Rounded MT Bold"/>
      <family val="2"/>
    </font>
    <font>
      <i/>
      <sz val="11"/>
      <color theme="0"/>
      <name val="Arial Rounded MT Bold"/>
      <family val="2"/>
    </font>
    <font>
      <b/>
      <u/>
      <sz val="12"/>
      <color rgb="FFFFB13F"/>
      <name val="Arial Rounded MT Bold"/>
      <family val="2"/>
    </font>
    <font>
      <sz val="10"/>
      <color rgb="FFFFB13F"/>
      <name val="Arial Rounded MT Bold"/>
      <family val="2"/>
    </font>
    <font>
      <sz val="8"/>
      <color theme="0"/>
      <name val="Arial"/>
      <family val="2"/>
    </font>
    <font>
      <b/>
      <sz val="8"/>
      <color theme="0"/>
      <name val="Arial"/>
      <family val="2"/>
    </font>
    <font>
      <u/>
      <sz val="8"/>
      <color rgb="FFFF0000"/>
      <name val="Arial Rounded MT Bold"/>
      <family val="2"/>
    </font>
    <font>
      <sz val="10"/>
      <color rgb="FF00FF00"/>
      <name val="Arial Rounded MT Bold"/>
      <family val="2"/>
    </font>
    <font>
      <i/>
      <sz val="10"/>
      <color theme="0"/>
      <name val="Arial Rounded MT Bold"/>
      <family val="2"/>
    </font>
    <font>
      <i/>
      <sz val="10"/>
      <color rgb="FF00FF00"/>
      <name val="Arial Rounded MT Bold"/>
      <family val="2"/>
    </font>
    <font>
      <sz val="12"/>
      <color rgb="FF00FF00"/>
      <name val="Arial Rounded MT Bold"/>
      <family val="2"/>
    </font>
    <font>
      <b/>
      <u/>
      <sz val="16"/>
      <color rgb="FF00FFCC"/>
      <name val="Arial Rounded MT Bold"/>
      <family val="2"/>
    </font>
    <font>
      <u/>
      <sz val="10"/>
      <color rgb="FF00FF00"/>
      <name val="Arial Rounded MT Bold"/>
      <family val="2"/>
    </font>
    <font>
      <sz val="8"/>
      <color rgb="FF0033CC"/>
      <name val="Arial Rounded MT Bold"/>
      <family val="2"/>
    </font>
    <font>
      <sz val="6"/>
      <color rgb="FFFF0000"/>
      <name val="Arial"/>
      <family val="2"/>
    </font>
    <font>
      <b/>
      <sz val="12"/>
      <color rgb="FFFFFF00"/>
      <name val="Arial Rounded MT Bold"/>
      <family val="2"/>
    </font>
    <font>
      <sz val="7"/>
      <color rgb="FFFF0000"/>
      <name val="Arial"/>
      <family val="2"/>
    </font>
    <font>
      <sz val="6"/>
      <color theme="0" tint="-0.499984740745262"/>
      <name val="Arial"/>
      <family val="2"/>
    </font>
    <font>
      <sz val="12"/>
      <color rgb="FFFF0000"/>
      <name val="Arial Rounded MT Bold"/>
      <family val="2"/>
    </font>
  </fonts>
  <fills count="19">
    <fill>
      <patternFill patternType="none"/>
    </fill>
    <fill>
      <patternFill patternType="gray125"/>
    </fill>
    <fill>
      <patternFill patternType="solid">
        <fgColor indexed="18"/>
        <bgColor indexed="64"/>
      </patternFill>
    </fill>
    <fill>
      <patternFill patternType="solid">
        <fgColor indexed="65"/>
        <bgColor indexed="8"/>
      </patternFill>
    </fill>
    <fill>
      <patternFill patternType="solid">
        <fgColor rgb="FFFFFF0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000080"/>
        <bgColor indexed="64"/>
      </patternFill>
    </fill>
    <fill>
      <patternFill patternType="solid">
        <fgColor rgb="FF66FFFF"/>
        <bgColor indexed="64"/>
      </patternFill>
    </fill>
    <fill>
      <patternFill patternType="solid">
        <fgColor rgb="FFFFFF00"/>
        <bgColor indexed="8"/>
      </patternFill>
    </fill>
    <fill>
      <patternFill patternType="solid">
        <fgColor rgb="FF00FFFF"/>
        <bgColor indexed="64"/>
      </patternFill>
    </fill>
    <fill>
      <patternFill patternType="solid">
        <fgColor rgb="FFCCECFF"/>
        <bgColor indexed="64"/>
      </patternFill>
    </fill>
    <fill>
      <patternFill patternType="solid">
        <fgColor theme="0" tint="-0.14999847407452621"/>
        <bgColor indexed="64"/>
      </patternFill>
    </fill>
    <fill>
      <patternFill patternType="solid">
        <fgColor rgb="FFF2F2F2"/>
        <bgColor indexed="64"/>
      </patternFill>
    </fill>
    <fill>
      <patternFill patternType="lightGray">
        <fgColor theme="0" tint="-0.34998626667073579"/>
        <bgColor theme="0" tint="-4.9989318521683403E-2"/>
      </patternFill>
    </fill>
    <fill>
      <patternFill patternType="solid">
        <fgColor rgb="FFD9D9D9"/>
        <bgColor indexed="64"/>
      </patternFill>
    </fill>
    <fill>
      <patternFill patternType="solid">
        <fgColor rgb="FF0000FF"/>
        <bgColor indexed="64"/>
      </patternFill>
    </fill>
    <fill>
      <patternFill patternType="solid">
        <fgColor rgb="FFCCCCFF"/>
        <bgColor indexed="64"/>
      </patternFill>
    </fill>
    <fill>
      <patternFill patternType="solid">
        <fgColor rgb="FFFF0000"/>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theme="1" tint="0.34998626667073579"/>
      </left>
      <right style="hair">
        <color theme="1" tint="0.34998626667073579"/>
      </right>
      <top/>
      <bottom style="thin">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right/>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thin">
        <color indexed="64"/>
      </bottom>
      <diagonal/>
    </border>
    <border>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hair">
        <color theme="1" tint="0.34998626667073579"/>
      </left>
      <right/>
      <top/>
      <bottom/>
      <diagonal/>
    </border>
    <border>
      <left style="hair">
        <color theme="1" tint="0.34998626667073579"/>
      </left>
      <right style="thin">
        <color indexed="64"/>
      </right>
      <top/>
      <bottom/>
      <diagonal/>
    </border>
    <border>
      <left style="hair">
        <color theme="1" tint="0.34998626667073579"/>
      </left>
      <right style="thin">
        <color indexed="64"/>
      </right>
      <top/>
      <bottom style="thin">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bottom style="hair">
        <color auto="1"/>
      </bottom>
      <diagonal/>
    </border>
    <border>
      <left style="thin">
        <color indexed="64"/>
      </left>
      <right style="thin">
        <color indexed="64"/>
      </right>
      <top style="hair">
        <color indexed="64"/>
      </top>
      <bottom style="hair">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theme="1" tint="0.34998626667073579"/>
      </bottom>
      <diagonal/>
    </border>
    <border>
      <left style="hair">
        <color theme="1" tint="0.34998626667073579"/>
      </left>
      <right style="hair">
        <color theme="1" tint="0.34998626667073579"/>
      </right>
      <top style="thin">
        <color indexed="64"/>
      </top>
      <bottom/>
      <diagonal/>
    </border>
    <border>
      <left style="thin">
        <color theme="1" tint="0.34998626667073579"/>
      </left>
      <right/>
      <top style="thin">
        <color indexed="64"/>
      </top>
      <bottom/>
      <diagonal/>
    </border>
    <border>
      <left style="thin">
        <color indexed="64"/>
      </left>
      <right style="hair">
        <color indexed="64"/>
      </right>
      <top/>
      <bottom/>
      <diagonal/>
    </border>
    <border>
      <left style="thin">
        <color indexed="64"/>
      </left>
      <right style="hair">
        <color theme="1" tint="0.34998626667073579"/>
      </right>
      <top/>
      <bottom style="thin">
        <color indexed="64"/>
      </bottom>
      <diagonal/>
    </border>
    <border>
      <left style="thin">
        <color theme="1" tint="0.34998626667073579"/>
      </left>
      <right/>
      <top/>
      <bottom style="thin">
        <color indexed="64"/>
      </bottom>
      <diagonal/>
    </border>
    <border>
      <left style="thin">
        <color indexed="64"/>
      </left>
      <right style="hair">
        <color theme="1" tint="0.34998626667073579"/>
      </right>
      <top style="thin">
        <color indexed="64"/>
      </top>
      <bottom/>
      <diagonal/>
    </border>
    <border>
      <left style="thin">
        <color indexed="64"/>
      </left>
      <right style="hair">
        <color theme="1" tint="0.34998626667073579"/>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thick">
        <color rgb="FF000099"/>
      </top>
      <bottom/>
      <diagonal/>
    </border>
    <border>
      <left/>
      <right/>
      <top/>
      <bottom style="thick">
        <color rgb="FF000099"/>
      </bottom>
      <diagonal/>
    </border>
    <border>
      <left style="thick">
        <color rgb="FF000099"/>
      </left>
      <right/>
      <top style="thick">
        <color rgb="FF000099"/>
      </top>
      <bottom/>
      <diagonal/>
    </border>
    <border>
      <left/>
      <right style="thick">
        <color rgb="FF000099"/>
      </right>
      <top style="thick">
        <color rgb="FF000099"/>
      </top>
      <bottom/>
      <diagonal/>
    </border>
    <border>
      <left style="thick">
        <color rgb="FF000099"/>
      </left>
      <right/>
      <top/>
      <bottom/>
      <diagonal/>
    </border>
    <border>
      <left/>
      <right style="thick">
        <color rgb="FF000099"/>
      </right>
      <top/>
      <bottom/>
      <diagonal/>
    </border>
    <border>
      <left style="thick">
        <color rgb="FF000099"/>
      </left>
      <right/>
      <top/>
      <bottom style="thick">
        <color rgb="FF000099"/>
      </bottom>
      <diagonal/>
    </border>
    <border>
      <left/>
      <right style="thick">
        <color rgb="FF000099"/>
      </right>
      <top/>
      <bottom style="thick">
        <color rgb="FF000099"/>
      </bottom>
      <diagonal/>
    </border>
    <border>
      <left/>
      <right/>
      <top/>
      <bottom style="thick">
        <color rgb="FF000080"/>
      </bottom>
      <diagonal/>
    </border>
    <border>
      <left/>
      <right/>
      <top style="thick">
        <color rgb="FF000080"/>
      </top>
      <bottom style="thick">
        <color rgb="FF000080"/>
      </bottom>
      <diagonal/>
    </border>
    <border>
      <left/>
      <right style="thick">
        <color rgb="FF000080"/>
      </right>
      <top style="thick">
        <color rgb="FF000080"/>
      </top>
      <bottom style="thick">
        <color rgb="FF000080"/>
      </bottom>
      <diagonal/>
    </border>
    <border>
      <left/>
      <right style="thick">
        <color rgb="FF000080"/>
      </right>
      <top/>
      <bottom/>
      <diagonal/>
    </border>
    <border>
      <left/>
      <right style="thick">
        <color rgb="FF000080"/>
      </right>
      <top/>
      <bottom style="thin">
        <color indexed="64"/>
      </bottom>
      <diagonal/>
    </border>
    <border>
      <left style="thick">
        <color rgb="FF000080"/>
      </left>
      <right/>
      <top style="thick">
        <color rgb="FF000080"/>
      </top>
      <bottom style="thick">
        <color rgb="FF000080"/>
      </bottom>
      <diagonal/>
    </border>
    <border>
      <left style="thick">
        <color rgb="FF000080"/>
      </left>
      <right/>
      <top/>
      <bottom/>
      <diagonal/>
    </border>
    <border>
      <left style="thick">
        <color rgb="FF000080"/>
      </left>
      <right/>
      <top/>
      <bottom style="thin">
        <color indexed="64"/>
      </bottom>
      <diagonal/>
    </border>
    <border>
      <left style="thick">
        <color rgb="FF000080"/>
      </left>
      <right/>
      <top/>
      <bottom style="thick">
        <color rgb="FF000080"/>
      </bottom>
      <diagonal/>
    </border>
    <border>
      <left/>
      <right style="thick">
        <color rgb="FF000080"/>
      </right>
      <top/>
      <bottom style="thick">
        <color rgb="FF000080"/>
      </bottom>
      <diagonal/>
    </border>
    <border>
      <left/>
      <right style="thin">
        <color indexed="64"/>
      </right>
      <top style="thin">
        <color theme="1" tint="0.34998626667073579"/>
      </top>
      <bottom/>
      <diagonal/>
    </border>
    <border>
      <left style="thin">
        <color indexed="64"/>
      </left>
      <right/>
      <top style="thin">
        <color theme="1" tint="0.34998626667073579"/>
      </top>
      <bottom/>
      <diagonal/>
    </border>
    <border>
      <left style="thin">
        <color indexed="64"/>
      </left>
      <right style="thin">
        <color indexed="64"/>
      </right>
      <top/>
      <bottom style="thin">
        <color theme="1" tint="0.34998626667073579"/>
      </bottom>
      <diagonal/>
    </border>
    <border>
      <left style="hair">
        <color theme="1" tint="0.34998626667073579"/>
      </left>
      <right/>
      <top/>
      <bottom style="thin">
        <color theme="1" tint="0.34998626667073579"/>
      </bottom>
      <diagonal/>
    </border>
    <border>
      <left/>
      <right style="hair">
        <color theme="1" tint="0.34998626667073579"/>
      </right>
      <top/>
      <bottom style="thin">
        <color indexed="64"/>
      </bottom>
      <diagonal/>
    </border>
    <border>
      <left/>
      <right/>
      <top style="thin">
        <color theme="1" tint="0.34998626667073579"/>
      </top>
      <bottom style="thin">
        <color indexed="64"/>
      </bottom>
      <diagonal/>
    </border>
    <border>
      <left style="thin">
        <color indexed="64"/>
      </left>
      <right/>
      <top style="thin">
        <color indexed="64"/>
      </top>
      <bottom style="hair">
        <color theme="1" tint="0.34998626667073579"/>
      </bottom>
      <diagonal/>
    </border>
    <border>
      <left/>
      <right/>
      <top style="thin">
        <color indexed="64"/>
      </top>
      <bottom style="hair">
        <color theme="1" tint="0.34998626667073579"/>
      </bottom>
      <diagonal/>
    </border>
    <border>
      <left style="thin">
        <color theme="1" tint="0.34998626667073579"/>
      </left>
      <right style="thin">
        <color indexed="64"/>
      </right>
      <top style="thin">
        <color indexed="64"/>
      </top>
      <bottom/>
      <diagonal/>
    </border>
    <border>
      <left style="hair">
        <color theme="1" tint="0.34998626667073579"/>
      </left>
      <right/>
      <top style="thin">
        <color indexed="64"/>
      </top>
      <bottom/>
      <diagonal/>
    </border>
    <border>
      <left style="hair">
        <color theme="1" tint="0.34998626667073579"/>
      </left>
      <right style="thin">
        <color indexed="64"/>
      </right>
      <top style="thin">
        <color indexed="64"/>
      </top>
      <bottom/>
      <diagonal/>
    </border>
    <border>
      <left style="thin">
        <color indexed="64"/>
      </left>
      <right/>
      <top style="hair">
        <color theme="1" tint="0.34998626667073579"/>
      </top>
      <bottom style="hair">
        <color theme="1" tint="0.34998626667073579"/>
      </bottom>
      <diagonal/>
    </border>
    <border>
      <left style="thin">
        <color theme="1" tint="0.34998626667073579"/>
      </left>
      <right style="thin">
        <color indexed="64"/>
      </right>
      <top/>
      <bottom/>
      <diagonal/>
    </border>
    <border>
      <left style="thin">
        <color indexed="64"/>
      </left>
      <right style="thin">
        <color theme="1" tint="0.34998626667073579"/>
      </right>
      <top style="hair">
        <color theme="1" tint="0.34998626667073579"/>
      </top>
      <bottom style="hair">
        <color theme="1" tint="0.34998626667073579"/>
      </bottom>
      <diagonal/>
    </border>
    <border>
      <left style="thin">
        <color indexed="64"/>
      </left>
      <right style="thin">
        <color theme="1" tint="0.34998626667073579"/>
      </right>
      <top style="hair">
        <color theme="1" tint="0.34998626667073579"/>
      </top>
      <bottom style="thin">
        <color indexed="64"/>
      </bottom>
      <diagonal/>
    </border>
    <border>
      <left style="thin">
        <color theme="1" tint="0.34998626667073579"/>
      </left>
      <right style="thin">
        <color theme="1" tint="0.34998626667073579"/>
      </right>
      <top style="hair">
        <color theme="1" tint="0.34998626667073579"/>
      </top>
      <bottom style="thin">
        <color indexed="64"/>
      </bottom>
      <diagonal/>
    </border>
    <border>
      <left style="thin">
        <color theme="1" tint="0.34998626667073579"/>
      </left>
      <right style="thin">
        <color indexed="64"/>
      </right>
      <top/>
      <bottom style="thin">
        <color indexed="64"/>
      </bottom>
      <diagonal/>
    </border>
    <border>
      <left/>
      <right style="thin">
        <color indexed="64"/>
      </right>
      <top/>
      <bottom style="thin">
        <color theme="1" tint="0.34998626667073579"/>
      </bottom>
      <diagonal/>
    </border>
    <border>
      <left style="hair">
        <color theme="1" tint="0.34998626667073579"/>
      </left>
      <right style="thin">
        <color indexed="64"/>
      </right>
      <top/>
      <bottom style="thin">
        <color theme="1" tint="0.34998626667073579"/>
      </bottom>
      <diagonal/>
    </border>
    <border>
      <left style="hair">
        <color indexed="64"/>
      </left>
      <right/>
      <top style="thin">
        <color indexed="64"/>
      </top>
      <bottom style="thin">
        <color indexed="64"/>
      </bottom>
      <diagonal/>
    </border>
    <border>
      <left style="thin">
        <color indexed="64"/>
      </left>
      <right style="hair">
        <color theme="1" tint="0.34998626667073579"/>
      </right>
      <top style="thin">
        <color indexed="64"/>
      </top>
      <bottom style="thin">
        <color indexed="64"/>
      </bottom>
      <diagonal/>
    </border>
    <border>
      <left style="hair">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hair">
        <color theme="1" tint="0.34998626667073579"/>
      </bottom>
      <diagonal/>
    </border>
    <border>
      <left style="thin">
        <color theme="1" tint="0.34998626667073579"/>
      </left>
      <right style="thin">
        <color theme="1" tint="0.34998626667073579"/>
      </right>
      <top style="thin">
        <color indexed="64"/>
      </top>
      <bottom style="hair">
        <color theme="1" tint="0.34998626667073579"/>
      </bottom>
      <diagonal/>
    </border>
    <border>
      <left style="hair">
        <color theme="1" tint="0.34998626667073579"/>
      </left>
      <right style="thin">
        <color indexed="64"/>
      </right>
      <top style="thin">
        <color theme="1" tint="0.34998626667073579"/>
      </top>
      <bottom/>
      <diagonal/>
    </border>
    <border>
      <left style="thin">
        <color indexed="64"/>
      </left>
      <right style="thin">
        <color theme="1" tint="0.34998626667073579"/>
      </right>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theme="1" tint="0.34998626667073579"/>
      </right>
      <top style="hair">
        <color theme="1" tint="0.34998626667073579"/>
      </top>
      <bottom style="hair">
        <color indexed="64"/>
      </bottom>
      <diagonal/>
    </border>
    <border>
      <left style="thin">
        <color theme="1" tint="0.34998626667073579"/>
      </left>
      <right style="thin">
        <color theme="1" tint="0.34998626667073579"/>
      </right>
      <top style="hair">
        <color theme="1" tint="0.34998626667073579"/>
      </top>
      <bottom style="hair">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theme="1" tint="0.34998626667073579"/>
      </right>
      <top style="thin">
        <color indexed="64"/>
      </top>
      <bottom/>
      <diagonal/>
    </border>
    <border>
      <left style="thin">
        <color indexed="64"/>
      </left>
      <right style="thin">
        <color theme="1" tint="0.34998626667073579"/>
      </right>
      <top/>
      <bottom/>
      <diagonal/>
    </border>
    <border>
      <left style="thin">
        <color indexed="64"/>
      </left>
      <right style="hair">
        <color theme="1" tint="0.34998626667073579"/>
      </right>
      <top style="thin">
        <color indexed="64"/>
      </top>
      <bottom style="hair">
        <color indexed="64"/>
      </bottom>
      <diagonal/>
    </border>
    <border>
      <left style="hair">
        <color theme="1" tint="0.34998626667073579"/>
      </left>
      <right style="hair">
        <color theme="1" tint="0.34998626667073579"/>
      </right>
      <top style="thin">
        <color indexed="64"/>
      </top>
      <bottom style="hair">
        <color indexed="64"/>
      </bottom>
      <diagonal/>
    </border>
    <border>
      <left style="hair">
        <color theme="1" tint="0.34998626667073579"/>
      </left>
      <right style="thin">
        <color indexed="64"/>
      </right>
      <top style="thin">
        <color theme="1" tint="0.34998626667073579"/>
      </top>
      <bottom style="hair">
        <color indexed="64"/>
      </bottom>
      <diagonal/>
    </border>
    <border>
      <left style="hair">
        <color theme="1" tint="0.34998626667073579"/>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theme="1" tint="0.34998626667073579"/>
      </right>
      <top/>
      <bottom style="hair">
        <color indexed="64"/>
      </bottom>
      <diagonal/>
    </border>
    <border>
      <left style="hair">
        <color theme="1" tint="0.34998626667073579"/>
      </left>
      <right style="hair">
        <color theme="1" tint="0.34998626667073579"/>
      </right>
      <top/>
      <bottom style="hair">
        <color indexed="64"/>
      </bottom>
      <diagonal/>
    </border>
    <border>
      <left style="hair">
        <color theme="1" tint="0.34998626667073579"/>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style="hair">
        <color theme="1" tint="0.34998626667073579"/>
      </right>
      <top style="hair">
        <color indexed="64"/>
      </top>
      <bottom/>
      <diagonal/>
    </border>
    <border>
      <left/>
      <right/>
      <top/>
      <bottom style="medium">
        <color auto="1"/>
      </bottom>
      <diagonal/>
    </border>
    <border>
      <left style="medium">
        <color auto="1"/>
      </left>
      <right/>
      <top/>
      <bottom/>
      <diagonal/>
    </border>
    <border>
      <left/>
      <right/>
      <top style="medium">
        <color auto="1"/>
      </top>
      <bottom/>
      <diagonal/>
    </border>
    <border>
      <left/>
      <right style="medium">
        <color indexed="64"/>
      </right>
      <top/>
      <bottom/>
      <diagonal/>
    </border>
    <border>
      <left style="hair">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187">
    <xf numFmtId="0" fontId="0" fillId="0" borderId="0" xfId="0"/>
    <xf numFmtId="0" fontId="3" fillId="0" borderId="0" xfId="0" applyFont="1" applyAlignment="1" applyProtection="1">
      <alignment horizontal="center" vertical="center"/>
      <protection locked="0" hidden="1"/>
    </xf>
    <xf numFmtId="0" fontId="3" fillId="0" borderId="0" xfId="0" applyFont="1" applyProtection="1">
      <protection locked="0" hidden="1"/>
    </xf>
    <xf numFmtId="0" fontId="3" fillId="0" borderId="0" xfId="0" applyFont="1" applyAlignment="1" applyProtection="1">
      <alignment vertical="center"/>
      <protection locked="0" hidden="1"/>
    </xf>
    <xf numFmtId="0" fontId="3" fillId="0" borderId="0" xfId="0" applyFont="1" applyAlignment="1" applyProtection="1">
      <alignment horizontal="center"/>
      <protection locked="0" hidden="1"/>
    </xf>
    <xf numFmtId="0" fontId="11" fillId="0" borderId="0" xfId="0" applyFont="1" applyAlignment="1" applyProtection="1">
      <alignment horizontal="center" vertical="center"/>
      <protection locked="0" hidden="1"/>
    </xf>
    <xf numFmtId="0" fontId="0" fillId="0" borderId="0" xfId="0" applyProtection="1">
      <protection locked="0" hidden="1"/>
    </xf>
    <xf numFmtId="0" fontId="3" fillId="0" borderId="0" xfId="0" applyFont="1" applyAlignment="1" applyProtection="1">
      <alignment vertical="center" wrapText="1"/>
      <protection locked="0" hidden="1"/>
    </xf>
    <xf numFmtId="4" fontId="3" fillId="0" borderId="0" xfId="0" applyNumberFormat="1" applyFont="1" applyAlignment="1" applyProtection="1">
      <alignment horizontal="right" vertical="center" wrapText="1"/>
      <protection locked="0" hidden="1"/>
    </xf>
    <xf numFmtId="0" fontId="10" fillId="0" borderId="0" xfId="0" applyFont="1" applyAlignment="1" applyProtection="1">
      <alignment horizontal="center" vertical="center"/>
      <protection locked="0" hidden="1"/>
    </xf>
    <xf numFmtId="0" fontId="12" fillId="0" borderId="0" xfId="0" applyFont="1" applyProtection="1">
      <protection locked="0" hidden="1"/>
    </xf>
    <xf numFmtId="0" fontId="0" fillId="0" borderId="10" xfId="0" applyBorder="1" applyProtection="1">
      <protection locked="0" hidden="1"/>
    </xf>
    <xf numFmtId="0" fontId="3" fillId="0" borderId="0" xfId="0" applyFont="1" applyAlignment="1">
      <alignment horizontal="center" vertical="center"/>
    </xf>
    <xf numFmtId="0" fontId="9" fillId="0" borderId="0" xfId="0" applyFont="1" applyAlignment="1">
      <alignment horizontal="center"/>
    </xf>
    <xf numFmtId="0" fontId="3" fillId="0" borderId="0" xfId="0" applyFont="1" applyAlignment="1">
      <alignment horizontal="center" wrapText="1"/>
    </xf>
    <xf numFmtId="4" fontId="14" fillId="0" borderId="0" xfId="0" applyNumberFormat="1" applyFont="1" applyAlignment="1">
      <alignment horizontal="center"/>
    </xf>
    <xf numFmtId="4" fontId="7" fillId="0" borderId="0" xfId="0" applyNumberFormat="1" applyFont="1" applyAlignment="1">
      <alignment horizontal="center" vertical="center"/>
    </xf>
    <xf numFmtId="4" fontId="9" fillId="0" borderId="0" xfId="0" applyNumberFormat="1" applyFont="1"/>
    <xf numFmtId="0" fontId="9" fillId="0" borderId="0" xfId="0" applyFont="1"/>
    <xf numFmtId="0" fontId="3" fillId="0" borderId="0" xfId="0" applyFont="1"/>
    <xf numFmtId="0" fontId="3" fillId="0" borderId="0" xfId="0" applyFont="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4" fillId="0" borderId="0" xfId="0" applyFont="1"/>
    <xf numFmtId="0" fontId="4" fillId="0" borderId="0" xfId="0" applyFont="1" applyAlignment="1">
      <alignment vertical="center"/>
    </xf>
    <xf numFmtId="164" fontId="18" fillId="0" borderId="0" xfId="1" applyFont="1" applyFill="1" applyBorder="1" applyAlignment="1">
      <alignment horizontal="center" vertical="center"/>
    </xf>
    <xf numFmtId="167" fontId="3" fillId="0" borderId="0" xfId="1" applyNumberFormat="1" applyFont="1" applyFill="1" applyBorder="1" applyAlignment="1">
      <alignment horizontal="center" vertical="center"/>
    </xf>
    <xf numFmtId="2" fontId="6" fillId="0" borderId="0" xfId="0" applyNumberFormat="1" applyFont="1" applyAlignment="1">
      <alignment horizontal="center" vertical="center"/>
    </xf>
    <xf numFmtId="0" fontId="19" fillId="0" borderId="0" xfId="0" applyFont="1"/>
    <xf numFmtId="0" fontId="9" fillId="0" borderId="0" xfId="0" applyFont="1" applyAlignment="1">
      <alignment horizontal="center" vertical="center"/>
    </xf>
    <xf numFmtId="2" fontId="9" fillId="0" borderId="0" xfId="1" applyNumberFormat="1" applyFont="1" applyFill="1" applyBorder="1" applyAlignment="1">
      <alignment horizontal="center" vertical="center"/>
    </xf>
    <xf numFmtId="4" fontId="9" fillId="0" borderId="0" xfId="1" applyNumberFormat="1" applyFont="1" applyFill="1" applyBorder="1" applyAlignment="1">
      <alignment horizontal="center" vertical="center"/>
    </xf>
    <xf numFmtId="0" fontId="3" fillId="0" borderId="0" xfId="0" applyFont="1" applyAlignment="1">
      <alignment horizontal="left"/>
    </xf>
    <xf numFmtId="40" fontId="20" fillId="0" borderId="0" xfId="0" applyNumberFormat="1" applyFont="1" applyAlignment="1">
      <alignment horizontal="center" vertical="center"/>
    </xf>
    <xf numFmtId="0" fontId="0" fillId="0" borderId="0" xfId="0" applyAlignment="1">
      <alignment vertical="center"/>
    </xf>
    <xf numFmtId="9" fontId="3" fillId="0" borderId="0" xfId="0" applyNumberFormat="1" applyFont="1" applyAlignment="1">
      <alignment vertical="center"/>
    </xf>
    <xf numFmtId="0" fontId="0" fillId="0" borderId="10" xfId="0" applyBorder="1" applyAlignment="1">
      <alignment horizontal="center" vertical="center"/>
    </xf>
    <xf numFmtId="0" fontId="16" fillId="0" borderId="0" xfId="0" applyFont="1" applyAlignment="1">
      <alignment vertical="center"/>
    </xf>
    <xf numFmtId="0" fontId="21" fillId="0" borderId="0" xfId="0" applyFont="1" applyAlignment="1">
      <alignment horizontal="center"/>
    </xf>
    <xf numFmtId="0" fontId="0" fillId="0" borderId="0" xfId="0" applyProtection="1">
      <protection hidden="1"/>
    </xf>
    <xf numFmtId="0" fontId="3" fillId="3" borderId="0" xfId="0" applyFont="1" applyFill="1" applyAlignment="1" applyProtection="1">
      <alignment horizontal="left" vertical="center"/>
      <protection locked="0" hidden="1"/>
    </xf>
    <xf numFmtId="0" fontId="3" fillId="0" borderId="0" xfId="0" applyFont="1" applyAlignment="1" applyProtection="1">
      <alignment horizontal="center" vertical="center" wrapText="1"/>
      <protection locked="0" hidden="1"/>
    </xf>
    <xf numFmtId="0" fontId="3" fillId="0" borderId="0" xfId="0" applyFont="1" applyAlignment="1" applyProtection="1">
      <alignment wrapText="1"/>
      <protection locked="0" hidden="1"/>
    </xf>
    <xf numFmtId="0" fontId="3" fillId="0" borderId="4" xfId="0" applyFont="1" applyBorder="1" applyAlignment="1" applyProtection="1">
      <alignment horizontal="left" vertical="top"/>
      <protection locked="0" hidden="1"/>
    </xf>
    <xf numFmtId="0" fontId="3" fillId="0" borderId="9" xfId="0" applyFont="1" applyBorder="1" applyAlignment="1" applyProtection="1">
      <alignment horizontal="left" vertical="top"/>
      <protection locked="0" hidden="1"/>
    </xf>
    <xf numFmtId="0" fontId="3" fillId="0" borderId="32" xfId="0" applyFont="1" applyBorder="1" applyAlignment="1" applyProtection="1">
      <alignment vertical="center"/>
      <protection locked="0" hidden="1"/>
    </xf>
    <xf numFmtId="0" fontId="3" fillId="0" borderId="32" xfId="0" applyFont="1" applyBorder="1" applyProtection="1">
      <protection locked="0" hidden="1"/>
    </xf>
    <xf numFmtId="0" fontId="7" fillId="0" borderId="0" xfId="0" applyFont="1" applyAlignment="1" applyProtection="1">
      <alignment vertical="center"/>
      <protection locked="0" hidden="1"/>
    </xf>
    <xf numFmtId="0" fontId="3" fillId="0" borderId="33" xfId="0" applyFont="1" applyBorder="1" applyAlignment="1" applyProtection="1">
      <alignment horizontal="center" vertical="center"/>
      <protection locked="0" hidden="1"/>
    </xf>
    <xf numFmtId="0" fontId="15" fillId="0" borderId="0" xfId="0" applyFont="1" applyAlignment="1" applyProtection="1">
      <alignment horizontal="center" vertical="center"/>
      <protection locked="0" hidden="1"/>
    </xf>
    <xf numFmtId="0" fontId="7" fillId="0" borderId="0" xfId="0" applyFont="1" applyAlignment="1" applyProtection="1">
      <alignment horizontal="center" vertical="center"/>
      <protection locked="0" hidden="1"/>
    </xf>
    <xf numFmtId="0" fontId="15" fillId="0" borderId="4" xfId="0" applyFont="1" applyBorder="1" applyAlignment="1" applyProtection="1">
      <alignment horizontal="center" vertical="center"/>
      <protection locked="0" hidden="1"/>
    </xf>
    <xf numFmtId="0" fontId="3" fillId="3" borderId="0" xfId="0" applyFont="1" applyFill="1" applyAlignment="1" applyProtection="1">
      <alignment horizontal="center" vertical="center"/>
      <protection locked="0" hidden="1"/>
    </xf>
    <xf numFmtId="0" fontId="6" fillId="0" borderId="0" xfId="0" applyFont="1" applyAlignment="1" applyProtection="1">
      <alignment horizontal="center"/>
      <protection locked="0" hidden="1"/>
    </xf>
    <xf numFmtId="0" fontId="6" fillId="0" borderId="0" xfId="0" applyFont="1" applyAlignment="1" applyProtection="1">
      <alignment horizontal="left"/>
      <protection locked="0" hidden="1"/>
    </xf>
    <xf numFmtId="49" fontId="3" fillId="0" borderId="0" xfId="0" applyNumberFormat="1" applyFont="1" applyAlignment="1" applyProtection="1">
      <alignment vertical="center" wrapText="1"/>
      <protection locked="0" hidden="1"/>
    </xf>
    <xf numFmtId="49" fontId="0" fillId="0" borderId="0" xfId="0" applyNumberFormat="1"/>
    <xf numFmtId="49" fontId="3" fillId="0" borderId="0" xfId="0" applyNumberFormat="1" applyFont="1" applyAlignment="1" applyProtection="1">
      <alignment horizontal="right" vertical="center" wrapText="1"/>
      <protection locked="0" hidden="1"/>
    </xf>
    <xf numFmtId="49" fontId="3" fillId="0" borderId="0" xfId="0" applyNumberFormat="1" applyFont="1" applyProtection="1">
      <protection locked="0" hidden="1"/>
    </xf>
    <xf numFmtId="49" fontId="11" fillId="0" borderId="0" xfId="0" applyNumberFormat="1" applyFont="1" applyAlignment="1" applyProtection="1">
      <alignment horizontal="center" vertical="center"/>
      <protection locked="0" hidden="1"/>
    </xf>
    <xf numFmtId="49" fontId="3" fillId="0" borderId="0" xfId="0" applyNumberFormat="1" applyFont="1" applyAlignment="1" applyProtection="1">
      <alignment horizontal="center" vertical="center"/>
      <protection locked="0" hidden="1"/>
    </xf>
    <xf numFmtId="49" fontId="0" fillId="0" borderId="0" xfId="0" applyNumberFormat="1" applyProtection="1">
      <protection locked="0" hidden="1"/>
    </xf>
    <xf numFmtId="49" fontId="0" fillId="0" borderId="0" xfId="0" applyNumberFormat="1" applyProtection="1">
      <protection hidden="1"/>
    </xf>
    <xf numFmtId="49" fontId="3" fillId="0" borderId="0" xfId="0" applyNumberFormat="1" applyFont="1" applyAlignment="1" applyProtection="1">
      <alignment vertical="center"/>
      <protection locked="0" hidden="1"/>
    </xf>
    <xf numFmtId="0" fontId="2" fillId="0" borderId="0" xfId="0" applyFont="1" applyAlignment="1" applyProtection="1">
      <alignment vertical="center"/>
      <protection locked="0" hidden="1"/>
    </xf>
    <xf numFmtId="49" fontId="6" fillId="0" borderId="4" xfId="0" applyNumberFormat="1" applyFont="1" applyBorder="1" applyAlignment="1" applyProtection="1">
      <alignment horizontal="left" vertical="center"/>
      <protection locked="0" hidden="1"/>
    </xf>
    <xf numFmtId="0" fontId="6" fillId="0" borderId="9" xfId="0" applyFont="1" applyBorder="1" applyAlignment="1" applyProtection="1">
      <alignment horizontal="left" vertical="center"/>
      <protection locked="0" hidden="1"/>
    </xf>
    <xf numFmtId="49" fontId="6" fillId="0" borderId="9" xfId="0" applyNumberFormat="1" applyFont="1" applyBorder="1" applyAlignment="1" applyProtection="1">
      <alignment horizontal="left" vertical="center"/>
      <protection locked="0" hidden="1"/>
    </xf>
    <xf numFmtId="0" fontId="46" fillId="0" borderId="0" xfId="0" applyFont="1" applyAlignment="1">
      <alignment horizontal="left" vertical="center" indent="1"/>
    </xf>
    <xf numFmtId="0" fontId="7" fillId="0" borderId="4" xfId="0" applyFont="1" applyBorder="1" applyAlignment="1" applyProtection="1">
      <alignment horizontal="left" vertical="center" wrapText="1"/>
      <protection locked="0" hidden="1"/>
    </xf>
    <xf numFmtId="0" fontId="6" fillId="0" borderId="4" xfId="0" applyFont="1" applyBorder="1" applyAlignment="1" applyProtection="1">
      <alignment horizontal="left" vertical="center"/>
      <protection locked="0" hidden="1"/>
    </xf>
    <xf numFmtId="0" fontId="6" fillId="0" borderId="0" xfId="0" applyFont="1" applyAlignment="1" applyProtection="1">
      <alignment horizontal="left" vertical="center"/>
      <protection locked="0" hidden="1"/>
    </xf>
    <xf numFmtId="0" fontId="6" fillId="0" borderId="4" xfId="0" applyFont="1" applyBorder="1" applyAlignment="1" applyProtection="1">
      <alignment horizontal="left" vertical="center" wrapText="1"/>
      <protection locked="0" hidden="1"/>
    </xf>
    <xf numFmtId="0" fontId="0" fillId="0" borderId="10" xfId="0" applyBorder="1"/>
    <xf numFmtId="0" fontId="0" fillId="0" borderId="8" xfId="0" applyBorder="1" applyProtection="1">
      <protection locked="0" hidden="1"/>
    </xf>
    <xf numFmtId="0" fontId="3" fillId="0" borderId="35" xfId="0" applyFont="1" applyBorder="1" applyAlignment="1" applyProtection="1">
      <alignment horizontal="center" vertical="center"/>
      <protection locked="0" hidden="1"/>
    </xf>
    <xf numFmtId="0" fontId="6" fillId="0" borderId="36" xfId="0" applyFont="1" applyBorder="1" applyAlignment="1" applyProtection="1">
      <alignment horizontal="center" vertical="center"/>
      <protection locked="0" hidden="1"/>
    </xf>
    <xf numFmtId="0" fontId="3" fillId="0" borderId="37" xfId="0" applyFont="1" applyBorder="1" applyAlignment="1" applyProtection="1">
      <alignment horizontal="center" vertical="center"/>
      <protection locked="0" hidden="1"/>
    </xf>
    <xf numFmtId="0" fontId="9" fillId="0" borderId="34" xfId="0" applyFont="1" applyBorder="1" applyAlignment="1" applyProtection="1">
      <alignment vertical="center"/>
      <protection locked="0" hidden="1"/>
    </xf>
    <xf numFmtId="0" fontId="0" fillId="0" borderId="11" xfId="0" applyBorder="1" applyProtection="1">
      <protection locked="0" hidden="1"/>
    </xf>
    <xf numFmtId="0" fontId="3" fillId="0" borderId="2" xfId="0" applyFont="1" applyBorder="1" applyAlignment="1" applyProtection="1">
      <alignment horizontal="left" vertical="top"/>
      <protection locked="0" hidden="1"/>
    </xf>
    <xf numFmtId="0" fontId="21" fillId="0" borderId="4" xfId="0" applyFont="1" applyBorder="1" applyAlignment="1">
      <alignment vertical="center"/>
    </xf>
    <xf numFmtId="0" fontId="21" fillId="0" borderId="0" xfId="0" applyFont="1" applyAlignment="1">
      <alignment vertical="center"/>
    </xf>
    <xf numFmtId="2" fontId="3" fillId="0" borderId="0" xfId="1" applyNumberFormat="1" applyFont="1" applyFill="1" applyBorder="1" applyAlignment="1">
      <alignment horizontal="center" vertical="center"/>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6" fillId="0" borderId="6" xfId="0" applyFont="1" applyBorder="1" applyAlignment="1">
      <alignment vertical="center"/>
    </xf>
    <xf numFmtId="167" fontId="3" fillId="0" borderId="6" xfId="1" applyNumberFormat="1" applyFont="1" applyFill="1" applyBorder="1" applyAlignment="1">
      <alignment horizontal="center" vertical="center"/>
    </xf>
    <xf numFmtId="2" fontId="6" fillId="0" borderId="6"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167" fontId="3" fillId="0" borderId="10" xfId="1" applyNumberFormat="1" applyFont="1" applyFill="1" applyBorder="1" applyAlignment="1">
      <alignment horizontal="center" vertical="center"/>
    </xf>
    <xf numFmtId="2" fontId="6" fillId="0" borderId="10" xfId="0" applyNumberFormat="1" applyFont="1" applyBorder="1" applyAlignment="1">
      <alignment horizontal="center" vertical="center"/>
    </xf>
    <xf numFmtId="0" fontId="6" fillId="0" borderId="5"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9" xfId="0" applyFont="1" applyBorder="1" applyAlignment="1" applyProtection="1">
      <alignment horizontal="center" vertical="center"/>
      <protection locked="0" hidden="1"/>
    </xf>
    <xf numFmtId="0" fontId="6" fillId="0" borderId="5" xfId="0" applyFont="1" applyBorder="1" applyAlignment="1">
      <alignment horizontal="left" vertical="center"/>
    </xf>
    <xf numFmtId="164" fontId="18" fillId="0" borderId="6" xfId="1" applyFont="1" applyFill="1" applyBorder="1" applyAlignment="1">
      <alignment horizontal="center" vertical="center"/>
    </xf>
    <xf numFmtId="0" fontId="6" fillId="0" borderId="9" xfId="0" applyFont="1" applyBorder="1" applyAlignment="1">
      <alignment horizontal="left" vertical="center"/>
    </xf>
    <xf numFmtId="164" fontId="18" fillId="0" borderId="10" xfId="1" applyFont="1" applyFill="1" applyBorder="1" applyAlignment="1">
      <alignment horizontal="center" vertical="center"/>
    </xf>
    <xf numFmtId="0" fontId="6" fillId="0" borderId="38" xfId="0" applyFont="1" applyBorder="1" applyAlignment="1">
      <alignment horizontal="center" vertical="center"/>
    </xf>
    <xf numFmtId="0" fontId="3" fillId="0" borderId="42" xfId="0" applyFont="1" applyBorder="1" applyAlignment="1">
      <alignment vertical="center"/>
    </xf>
    <xf numFmtId="0" fontId="3" fillId="0" borderId="41" xfId="0" applyFont="1" applyBorder="1" applyAlignment="1">
      <alignment vertical="center"/>
    </xf>
    <xf numFmtId="4" fontId="22" fillId="0" borderId="38" xfId="0" applyNumberFormat="1" applyFont="1" applyBorder="1" applyAlignment="1">
      <alignment horizontal="right" vertical="center"/>
    </xf>
    <xf numFmtId="4" fontId="22" fillId="0" borderId="41" xfId="0" applyNumberFormat="1" applyFont="1" applyBorder="1" applyAlignment="1">
      <alignment horizontal="right" vertical="center"/>
    </xf>
    <xf numFmtId="0" fontId="6" fillId="0" borderId="36"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4" fontId="22" fillId="0" borderId="36" xfId="0" applyNumberFormat="1" applyFont="1" applyBorder="1" applyAlignment="1">
      <alignment horizontal="right" vertical="center"/>
    </xf>
    <xf numFmtId="4" fontId="22" fillId="0" borderId="33" xfId="0" applyNumberFormat="1" applyFont="1" applyBorder="1" applyAlignment="1">
      <alignment horizontal="right" vertical="center"/>
    </xf>
    <xf numFmtId="4" fontId="22" fillId="0" borderId="36" xfId="0" applyNumberFormat="1" applyFont="1" applyBorder="1" applyAlignment="1">
      <alignment horizontal="center" vertical="center"/>
    </xf>
    <xf numFmtId="4" fontId="22" fillId="0" borderId="33" xfId="0" applyNumberFormat="1" applyFont="1" applyBorder="1" applyAlignment="1">
      <alignment horizontal="center" vertical="center"/>
    </xf>
    <xf numFmtId="0" fontId="3" fillId="0" borderId="32" xfId="0" applyFont="1" applyBorder="1"/>
    <xf numFmtId="0" fontId="3" fillId="0" borderId="33" xfId="0" applyFont="1" applyBorder="1"/>
    <xf numFmtId="0" fontId="3" fillId="0" borderId="34" xfId="0" applyFont="1" applyBorder="1" applyAlignment="1">
      <alignment vertical="center"/>
    </xf>
    <xf numFmtId="0" fontId="3" fillId="0" borderId="45" xfId="0" applyFont="1" applyBorder="1" applyAlignment="1">
      <alignment vertical="center"/>
    </xf>
    <xf numFmtId="0" fontId="3" fillId="0" borderId="45" xfId="0" applyFont="1" applyBorder="1"/>
    <xf numFmtId="0" fontId="3" fillId="0" borderId="44" xfId="0" applyFont="1" applyBorder="1"/>
    <xf numFmtId="4" fontId="22" fillId="0" borderId="39" xfId="0" applyNumberFormat="1" applyFont="1" applyBorder="1" applyAlignment="1">
      <alignment horizontal="right" vertical="center"/>
    </xf>
    <xf numFmtId="4" fontId="22" fillId="0" borderId="44" xfId="0" applyNumberFormat="1" applyFont="1" applyBorder="1" applyAlignment="1">
      <alignment horizontal="right" vertical="center"/>
    </xf>
    <xf numFmtId="0" fontId="26" fillId="4" borderId="15" xfId="0" applyFont="1" applyFill="1" applyBorder="1" applyAlignment="1">
      <alignment horizontal="center" vertical="center"/>
    </xf>
    <xf numFmtId="0" fontId="26" fillId="4" borderId="14" xfId="0" applyFont="1" applyFill="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7" fillId="0" borderId="6" xfId="0" applyFont="1" applyBorder="1" applyAlignment="1">
      <alignment horizontal="left" vertical="center"/>
    </xf>
    <xf numFmtId="0" fontId="0" fillId="0" borderId="6" xfId="0" applyBorder="1"/>
    <xf numFmtId="0" fontId="0" fillId="0" borderId="7" xfId="0" applyBorder="1"/>
    <xf numFmtId="0" fontId="27" fillId="0" borderId="10" xfId="0" applyFont="1" applyBorder="1" applyAlignment="1">
      <alignment horizontal="left" vertical="center"/>
    </xf>
    <xf numFmtId="0" fontId="25" fillId="4" borderId="14" xfId="0" applyFont="1" applyFill="1" applyBorder="1" applyAlignment="1">
      <alignment horizontal="center" vertical="center"/>
    </xf>
    <xf numFmtId="0" fontId="25" fillId="4" borderId="13" xfId="0" applyFont="1" applyFill="1" applyBorder="1" applyAlignment="1">
      <alignment horizontal="center" vertical="center"/>
    </xf>
    <xf numFmtId="0" fontId="6" fillId="5" borderId="9" xfId="0" applyFont="1" applyFill="1" applyBorder="1" applyAlignment="1">
      <alignment horizontal="center" vertical="center"/>
    </xf>
    <xf numFmtId="0" fontId="7" fillId="0" borderId="6" xfId="0" applyFont="1" applyBorder="1" applyAlignment="1">
      <alignment horizontal="left" vertical="center"/>
    </xf>
    <xf numFmtId="2" fontId="3" fillId="0" borderId="6" xfId="1" applyNumberFormat="1" applyFont="1" applyFill="1" applyBorder="1" applyAlignment="1">
      <alignment horizontal="center" vertical="center"/>
    </xf>
    <xf numFmtId="0" fontId="4" fillId="0" borderId="6" xfId="0" applyFont="1" applyBorder="1"/>
    <xf numFmtId="0" fontId="7" fillId="0" borderId="10" xfId="0" applyFont="1" applyBorder="1" applyAlignment="1">
      <alignment horizontal="left" vertical="center"/>
    </xf>
    <xf numFmtId="0" fontId="49" fillId="6" borderId="17"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1" xfId="0" applyFont="1" applyFill="1" applyBorder="1" applyAlignment="1">
      <alignment horizontal="center" vertical="center"/>
    </xf>
    <xf numFmtId="2" fontId="53" fillId="6" borderId="46" xfId="0" applyNumberFormat="1" applyFont="1" applyFill="1" applyBorder="1" applyAlignment="1">
      <alignment horizontal="center" vertical="center"/>
    </xf>
    <xf numFmtId="2" fontId="54" fillId="4" borderId="40" xfId="1" applyNumberFormat="1" applyFont="1" applyFill="1" applyBorder="1" applyAlignment="1">
      <alignment horizontal="center" vertical="center"/>
    </xf>
    <xf numFmtId="2" fontId="53" fillId="6" borderId="48" xfId="0" applyNumberFormat="1" applyFont="1" applyFill="1" applyBorder="1" applyAlignment="1">
      <alignment horizontal="center" vertical="center"/>
    </xf>
    <xf numFmtId="2" fontId="54" fillId="4" borderId="34" xfId="1" applyNumberFormat="1" applyFont="1" applyFill="1" applyBorder="1" applyAlignment="1">
      <alignment horizontal="center" vertical="center"/>
    </xf>
    <xf numFmtId="2" fontId="53" fillId="6" borderId="50" xfId="0" applyNumberFormat="1" applyFont="1" applyFill="1" applyBorder="1" applyAlignment="1">
      <alignment horizontal="center" vertical="center"/>
    </xf>
    <xf numFmtId="2" fontId="54" fillId="4" borderId="43" xfId="1" applyNumberFormat="1" applyFont="1" applyFill="1" applyBorder="1" applyAlignment="1">
      <alignment horizontal="center" vertical="center"/>
    </xf>
    <xf numFmtId="0" fontId="27" fillId="0" borderId="40" xfId="0" applyFont="1" applyBorder="1" applyAlignment="1">
      <alignment horizontal="left" vertical="center"/>
    </xf>
    <xf numFmtId="0" fontId="27" fillId="0" borderId="42" xfId="0" applyFont="1" applyBorder="1" applyAlignment="1">
      <alignment horizontal="left" vertical="center"/>
    </xf>
    <xf numFmtId="0" fontId="27" fillId="0" borderId="34" xfId="0" applyFont="1" applyBorder="1" applyAlignment="1">
      <alignment horizontal="left" vertical="center"/>
    </xf>
    <xf numFmtId="0" fontId="27" fillId="0" borderId="32" xfId="0" applyFont="1" applyBorder="1" applyAlignment="1">
      <alignment horizontal="left" vertical="center"/>
    </xf>
    <xf numFmtId="9" fontId="3" fillId="0" borderId="32" xfId="0" applyNumberFormat="1" applyFont="1" applyBorder="1" applyAlignment="1">
      <alignment vertical="center"/>
    </xf>
    <xf numFmtId="0" fontId="4" fillId="0" borderId="32" xfId="0" applyFont="1" applyBorder="1" applyAlignment="1">
      <alignment vertical="center"/>
    </xf>
    <xf numFmtId="0" fontId="27" fillId="0" borderId="43" xfId="0" applyFont="1" applyBorder="1" applyAlignment="1">
      <alignment horizontal="left" vertical="center"/>
    </xf>
    <xf numFmtId="0" fontId="27" fillId="0" borderId="45" xfId="0" applyFont="1" applyBorder="1" applyAlignment="1">
      <alignment horizontal="left" vertical="center"/>
    </xf>
    <xf numFmtId="9" fontId="3" fillId="0" borderId="45" xfId="0" applyNumberFormat="1" applyFont="1" applyBorder="1" applyAlignment="1">
      <alignment vertical="center"/>
    </xf>
    <xf numFmtId="0" fontId="0" fillId="0" borderId="45" xfId="0" applyBorder="1"/>
    <xf numFmtId="2" fontId="6" fillId="0" borderId="32" xfId="0" applyNumberFormat="1" applyFont="1" applyBorder="1" applyAlignment="1">
      <alignment horizontal="center" vertical="center"/>
    </xf>
    <xf numFmtId="2" fontId="6" fillId="0" borderId="45" xfId="0" applyNumberFormat="1" applyFont="1" applyBorder="1" applyAlignment="1">
      <alignment horizontal="center" vertical="center"/>
    </xf>
    <xf numFmtId="0" fontId="6" fillId="5" borderId="15" xfId="0" applyFont="1" applyFill="1" applyBorder="1" applyAlignment="1">
      <alignment horizontal="center" vertical="center"/>
    </xf>
    <xf numFmtId="0" fontId="25" fillId="5" borderId="14" xfId="0" applyFont="1" applyFill="1" applyBorder="1" applyAlignment="1">
      <alignment horizontal="center" vertical="center"/>
    </xf>
    <xf numFmtId="1" fontId="25" fillId="5" borderId="14" xfId="0" applyNumberFormat="1" applyFont="1" applyFill="1" applyBorder="1" applyAlignment="1">
      <alignment horizontal="center" vertical="center"/>
    </xf>
    <xf numFmtId="0" fontId="6" fillId="0" borderId="6" xfId="0" applyFont="1" applyBorder="1"/>
    <xf numFmtId="0" fontId="2" fillId="0" borderId="6" xfId="0" applyFont="1" applyBorder="1"/>
    <xf numFmtId="0" fontId="6" fillId="0" borderId="10" xfId="0" applyFont="1" applyBorder="1"/>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left" vertical="center"/>
    </xf>
    <xf numFmtId="9" fontId="3" fillId="0" borderId="42" xfId="0" applyNumberFormat="1" applyFont="1" applyBorder="1" applyAlignment="1">
      <alignment vertical="center"/>
    </xf>
    <xf numFmtId="2" fontId="6" fillId="0" borderId="42" xfId="0" applyNumberFormat="1" applyFont="1" applyBorder="1" applyAlignment="1">
      <alignment horizontal="center" vertical="center"/>
    </xf>
    <xf numFmtId="0" fontId="4" fillId="0" borderId="42" xfId="0" applyFont="1" applyBorder="1" applyAlignment="1">
      <alignment vertical="center"/>
    </xf>
    <xf numFmtId="0" fontId="6" fillId="0" borderId="15" xfId="0" applyFont="1" applyBorder="1" applyAlignment="1">
      <alignment horizontal="center" vertical="center"/>
    </xf>
    <xf numFmtId="0" fontId="25" fillId="0" borderId="14" xfId="0" applyFont="1" applyBorder="1" applyAlignment="1">
      <alignment horizontal="center" vertical="center"/>
    </xf>
    <xf numFmtId="0" fontId="6" fillId="0" borderId="33" xfId="0" applyFont="1" applyBorder="1" applyAlignment="1" applyProtection="1">
      <alignment horizontal="center" vertical="center"/>
      <protection locked="0" hidden="1"/>
    </xf>
    <xf numFmtId="0" fontId="6" fillId="0" borderId="0" xfId="0" applyFont="1" applyAlignment="1" applyProtection="1">
      <alignment horizontal="center" vertical="center"/>
      <protection locked="0" hidden="1"/>
    </xf>
    <xf numFmtId="0" fontId="6" fillId="0" borderId="0" xfId="0" applyFont="1" applyProtection="1">
      <protection locked="0" hidden="1"/>
    </xf>
    <xf numFmtId="0" fontId="6" fillId="0" borderId="32" xfId="0" applyFont="1" applyBorder="1" applyAlignment="1" applyProtection="1">
      <alignment horizontal="center" vertical="center"/>
      <protection locked="0" hidden="1"/>
    </xf>
    <xf numFmtId="164" fontId="27" fillId="5" borderId="15" xfId="1" applyFont="1" applyFill="1" applyBorder="1" applyAlignment="1">
      <alignment horizontal="center" vertical="center"/>
    </xf>
    <xf numFmtId="164" fontId="27" fillId="5" borderId="14" xfId="1" applyFont="1" applyFill="1" applyBorder="1" applyAlignment="1">
      <alignment horizontal="center" vertical="center"/>
    </xf>
    <xf numFmtId="1" fontId="6" fillId="0" borderId="7" xfId="0" applyNumberFormat="1" applyFont="1" applyBorder="1" applyAlignment="1">
      <alignment horizontal="center" vertical="center"/>
    </xf>
    <xf numFmtId="1" fontId="6" fillId="0" borderId="8" xfId="0" applyNumberFormat="1" applyFont="1" applyBorder="1" applyAlignment="1">
      <alignment horizontal="center" vertical="center"/>
    </xf>
    <xf numFmtId="1" fontId="6" fillId="0" borderId="11" xfId="0" applyNumberFormat="1" applyFont="1" applyBorder="1" applyAlignment="1">
      <alignment horizontal="center" vertical="center"/>
    </xf>
    <xf numFmtId="0" fontId="6" fillId="0" borderId="34" xfId="0" applyFont="1" applyBorder="1" applyAlignment="1" applyProtection="1">
      <alignment vertical="center"/>
      <protection locked="0" hidden="1"/>
    </xf>
    <xf numFmtId="0" fontId="6" fillId="0" borderId="32" xfId="0" applyFont="1" applyBorder="1" applyAlignment="1" applyProtection="1">
      <alignment vertical="center"/>
      <protection locked="0" hidden="1"/>
    </xf>
    <xf numFmtId="0" fontId="6" fillId="0" borderId="33" xfId="0" applyFont="1" applyBorder="1" applyAlignment="1" applyProtection="1">
      <alignment vertical="center"/>
      <protection locked="0" hidden="1"/>
    </xf>
    <xf numFmtId="0" fontId="55" fillId="0" borderId="0" xfId="0" applyFont="1" applyAlignment="1">
      <alignment horizontal="center" vertical="center" wrapText="1" shrinkToFit="1"/>
    </xf>
    <xf numFmtId="0" fontId="45" fillId="5" borderId="0" xfId="0" applyFont="1" applyFill="1" applyAlignment="1" applyProtection="1">
      <alignment horizontal="center" vertical="center" wrapText="1"/>
      <protection hidden="1"/>
    </xf>
    <xf numFmtId="0" fontId="45" fillId="5" borderId="67" xfId="0" applyFont="1" applyFill="1" applyBorder="1" applyAlignment="1" applyProtection="1">
      <alignment horizontal="center" vertical="center" wrapText="1"/>
      <protection hidden="1"/>
    </xf>
    <xf numFmtId="0" fontId="37" fillId="2" borderId="66" xfId="0" applyFont="1" applyFill="1" applyBorder="1" applyProtection="1">
      <protection hidden="1"/>
    </xf>
    <xf numFmtId="4" fontId="22" fillId="12" borderId="36" xfId="0" applyNumberFormat="1" applyFont="1" applyFill="1" applyBorder="1" applyAlignment="1">
      <alignment horizontal="right" vertical="center"/>
    </xf>
    <xf numFmtId="0" fontId="44" fillId="4" borderId="12" xfId="0" applyFont="1" applyFill="1" applyBorder="1" applyAlignment="1" applyProtection="1">
      <alignment horizontal="center"/>
      <protection locked="0" hidden="1"/>
    </xf>
    <xf numFmtId="0" fontId="0" fillId="0" borderId="0" xfId="0" applyAlignment="1" applyProtection="1">
      <alignment horizontal="center" vertical="center"/>
      <protection locked="0" hidden="1"/>
    </xf>
    <xf numFmtId="0" fontId="0" fillId="7" borderId="76" xfId="0" applyFill="1" applyBorder="1" applyProtection="1">
      <protection hidden="1"/>
    </xf>
    <xf numFmtId="0" fontId="47" fillId="5" borderId="0" xfId="0" applyFont="1" applyFill="1" applyAlignment="1" applyProtection="1">
      <alignment horizontal="center" vertical="center"/>
      <protection hidden="1"/>
    </xf>
    <xf numFmtId="0" fontId="67" fillId="7" borderId="76" xfId="0" applyFont="1" applyFill="1" applyBorder="1" applyAlignment="1" applyProtection="1">
      <alignment horizontal="center" vertical="center"/>
      <protection hidden="1"/>
    </xf>
    <xf numFmtId="0" fontId="67" fillId="7" borderId="0" xfId="0" applyFont="1" applyFill="1" applyAlignment="1" applyProtection="1">
      <alignment horizontal="center" vertical="center"/>
      <protection hidden="1"/>
    </xf>
    <xf numFmtId="0" fontId="67" fillId="7" borderId="73" xfId="0" applyFont="1" applyFill="1" applyBorder="1" applyAlignment="1" applyProtection="1">
      <alignment horizontal="center" vertical="center"/>
      <protection hidden="1"/>
    </xf>
    <xf numFmtId="4" fontId="27" fillId="12" borderId="13" xfId="0" applyNumberFormat="1" applyFont="1" applyFill="1" applyBorder="1" applyAlignment="1" applyProtection="1">
      <alignment horizontal="center" vertical="center" wrapText="1"/>
      <protection hidden="1"/>
    </xf>
    <xf numFmtId="4" fontId="6" fillId="12" borderId="19" xfId="0" applyNumberFormat="1" applyFont="1" applyFill="1" applyBorder="1" applyAlignment="1" applyProtection="1">
      <alignment horizontal="center" vertical="center" wrapText="1"/>
      <protection hidden="1"/>
    </xf>
    <xf numFmtId="4" fontId="6" fillId="12" borderId="82" xfId="0" applyNumberFormat="1" applyFont="1" applyFill="1" applyBorder="1" applyAlignment="1" applyProtection="1">
      <alignment horizontal="center" vertical="center" wrapText="1"/>
      <protection hidden="1"/>
    </xf>
    <xf numFmtId="4" fontId="73" fillId="12" borderId="83" xfId="0" applyNumberFormat="1" applyFont="1" applyFill="1" applyBorder="1" applyAlignment="1" applyProtection="1">
      <alignment horizontal="center" vertical="center" wrapText="1"/>
      <protection hidden="1"/>
    </xf>
    <xf numFmtId="4" fontId="6" fillId="12" borderId="56" xfId="0" applyNumberFormat="1" applyFont="1" applyFill="1" applyBorder="1" applyAlignment="1" applyProtection="1">
      <alignment horizontal="center" vertical="center" wrapText="1"/>
      <protection hidden="1"/>
    </xf>
    <xf numFmtId="4" fontId="6" fillId="12" borderId="84" xfId="0" applyNumberFormat="1" applyFont="1" applyFill="1" applyBorder="1" applyAlignment="1" applyProtection="1">
      <alignment horizontal="center" vertical="center" wrapText="1"/>
      <protection hidden="1"/>
    </xf>
    <xf numFmtId="4" fontId="6" fillId="12" borderId="11" xfId="0" applyNumberFormat="1" applyFont="1" applyFill="1" applyBorder="1" applyAlignment="1" applyProtection="1">
      <alignment horizontal="center" vertical="center" wrapText="1"/>
      <protection hidden="1"/>
    </xf>
    <xf numFmtId="4" fontId="75" fillId="14" borderId="5" xfId="0" applyNumberFormat="1" applyFont="1" applyFill="1" applyBorder="1" applyAlignment="1" applyProtection="1">
      <alignment horizontal="center" vertical="center"/>
      <protection hidden="1"/>
    </xf>
    <xf numFmtId="4" fontId="75" fillId="14" borderId="6" xfId="0" applyNumberFormat="1" applyFont="1" applyFill="1" applyBorder="1" applyAlignment="1" applyProtection="1">
      <alignment horizontal="right" vertical="center"/>
      <protection hidden="1"/>
    </xf>
    <xf numFmtId="4" fontId="75" fillId="14" borderId="7" xfId="0" applyNumberFormat="1" applyFont="1" applyFill="1" applyBorder="1" applyAlignment="1" applyProtection="1">
      <alignment horizontal="center" vertical="center"/>
      <protection hidden="1"/>
    </xf>
    <xf numFmtId="4" fontId="75" fillId="14" borderId="4" xfId="0" applyNumberFormat="1" applyFont="1" applyFill="1" applyBorder="1" applyAlignment="1" applyProtection="1">
      <alignment horizontal="center" vertical="center"/>
      <protection hidden="1"/>
    </xf>
    <xf numFmtId="4" fontId="75" fillId="14" borderId="0" xfId="0" applyNumberFormat="1" applyFont="1" applyFill="1" applyAlignment="1" applyProtection="1">
      <alignment horizontal="right" vertical="center"/>
      <protection hidden="1"/>
    </xf>
    <xf numFmtId="4" fontId="75" fillId="14" borderId="8" xfId="0" applyNumberFormat="1" applyFont="1" applyFill="1" applyBorder="1" applyAlignment="1" applyProtection="1">
      <alignment horizontal="center" vertical="center"/>
      <protection hidden="1"/>
    </xf>
    <xf numFmtId="4" fontId="75" fillId="14" borderId="9" xfId="0" applyNumberFormat="1" applyFont="1" applyFill="1" applyBorder="1" applyAlignment="1" applyProtection="1">
      <alignment horizontal="center" vertical="center"/>
      <protection hidden="1"/>
    </xf>
    <xf numFmtId="4" fontId="75" fillId="14" borderId="10" xfId="0" applyNumberFormat="1" applyFont="1" applyFill="1" applyBorder="1" applyAlignment="1" applyProtection="1">
      <alignment horizontal="right" vertical="center"/>
      <protection hidden="1"/>
    </xf>
    <xf numFmtId="4" fontId="75" fillId="14" borderId="11" xfId="0" applyNumberFormat="1" applyFont="1" applyFill="1" applyBorder="1" applyAlignment="1" applyProtection="1">
      <alignment horizontal="center" vertical="center"/>
      <protection hidden="1"/>
    </xf>
    <xf numFmtId="0" fontId="27" fillId="5" borderId="1" xfId="0" applyFont="1" applyFill="1" applyBorder="1" applyAlignment="1" applyProtection="1">
      <alignment horizontal="left" vertical="center"/>
      <protection hidden="1"/>
    </xf>
    <xf numFmtId="0" fontId="27" fillId="5" borderId="2" xfId="0" applyFont="1" applyFill="1" applyBorder="1" applyAlignment="1" applyProtection="1">
      <alignment horizontal="left" vertical="center"/>
      <protection hidden="1"/>
    </xf>
    <xf numFmtId="4" fontId="74" fillId="5" borderId="1" xfId="0" applyNumberFormat="1" applyFont="1" applyFill="1" applyBorder="1" applyAlignment="1" applyProtection="1">
      <alignment horizontal="center" vertical="center"/>
      <protection hidden="1"/>
    </xf>
    <xf numFmtId="4" fontId="75" fillId="14" borderId="2" xfId="0" applyNumberFormat="1" applyFont="1" applyFill="1" applyBorder="1" applyAlignment="1" applyProtection="1">
      <alignment horizontal="center" vertical="center"/>
      <protection hidden="1"/>
    </xf>
    <xf numFmtId="4" fontId="75" fillId="14" borderId="3" xfId="0" applyNumberFormat="1" applyFont="1" applyFill="1" applyBorder="1" applyAlignment="1" applyProtection="1">
      <alignment horizontal="center" vertical="center"/>
      <protection hidden="1"/>
    </xf>
    <xf numFmtId="4" fontId="75" fillId="5" borderId="100" xfId="0" applyNumberFormat="1" applyFont="1" applyFill="1" applyBorder="1" applyAlignment="1" applyProtection="1">
      <alignment horizontal="center" vertical="center"/>
      <protection hidden="1"/>
    </xf>
    <xf numFmtId="4" fontId="75" fillId="14" borderId="101" xfId="0" applyNumberFormat="1" applyFont="1" applyFill="1" applyBorder="1" applyAlignment="1" applyProtection="1">
      <alignment horizontal="center" vertical="center"/>
      <protection hidden="1"/>
    </xf>
    <xf numFmtId="4" fontId="75" fillId="14" borderId="1" xfId="0" applyNumberFormat="1" applyFont="1" applyFill="1" applyBorder="1" applyAlignment="1" applyProtection="1">
      <alignment horizontal="center" vertical="center"/>
      <protection hidden="1"/>
    </xf>
    <xf numFmtId="4" fontId="75" fillId="14" borderId="2" xfId="0" applyNumberFormat="1" applyFont="1" applyFill="1" applyBorder="1" applyAlignment="1" applyProtection="1">
      <alignment horizontal="right" vertical="center"/>
      <protection hidden="1"/>
    </xf>
    <xf numFmtId="4" fontId="75" fillId="5" borderId="56" xfId="0" applyNumberFormat="1" applyFont="1" applyFill="1" applyBorder="1" applyAlignment="1" applyProtection="1">
      <alignment horizontal="center" vertical="center"/>
      <protection hidden="1"/>
    </xf>
    <xf numFmtId="4" fontId="6" fillId="5" borderId="31" xfId="0" applyNumberFormat="1" applyFont="1" applyFill="1" applyBorder="1" applyAlignment="1" applyProtection="1">
      <alignment horizontal="center" vertical="center" wrapText="1"/>
      <protection hidden="1"/>
    </xf>
    <xf numFmtId="0" fontId="27" fillId="5" borderId="1" xfId="0" applyFont="1" applyFill="1" applyBorder="1" applyAlignment="1" applyProtection="1">
      <alignment vertical="center"/>
      <protection hidden="1"/>
    </xf>
    <xf numFmtId="0" fontId="27" fillId="5" borderId="2" xfId="0" applyFont="1" applyFill="1" applyBorder="1" applyAlignment="1" applyProtection="1">
      <alignment vertical="center"/>
      <protection hidden="1"/>
    </xf>
    <xf numFmtId="4" fontId="74" fillId="5" borderId="100" xfId="0" applyNumberFormat="1" applyFont="1" applyFill="1" applyBorder="1" applyAlignment="1" applyProtection="1">
      <alignment horizontal="center" vertical="center"/>
      <protection hidden="1"/>
    </xf>
    <xf numFmtId="4" fontId="75" fillId="5" borderId="12" xfId="0" applyNumberFormat="1" applyFont="1" applyFill="1" applyBorder="1" applyAlignment="1" applyProtection="1">
      <alignment horizontal="center" vertical="center"/>
      <protection hidden="1"/>
    </xf>
    <xf numFmtId="4" fontId="75" fillId="5" borderId="24" xfId="0" applyNumberFormat="1" applyFont="1" applyFill="1" applyBorder="1" applyAlignment="1" applyProtection="1">
      <alignment horizontal="center" vertical="center"/>
      <protection hidden="1"/>
    </xf>
    <xf numFmtId="2" fontId="75" fillId="5" borderId="1" xfId="0" applyNumberFormat="1" applyFont="1" applyFill="1" applyBorder="1" applyAlignment="1" applyProtection="1">
      <alignment horizontal="center" vertical="center"/>
      <protection hidden="1"/>
    </xf>
    <xf numFmtId="2" fontId="75" fillId="5" borderId="113" xfId="0" applyNumberFormat="1" applyFont="1" applyFill="1" applyBorder="1" applyAlignment="1" applyProtection="1">
      <alignment horizontal="center" vertical="center"/>
      <protection hidden="1"/>
    </xf>
    <xf numFmtId="2" fontId="75" fillId="5" borderId="2" xfId="0" applyNumberFormat="1" applyFont="1" applyFill="1" applyBorder="1" applyAlignment="1" applyProtection="1">
      <alignment horizontal="center" vertical="center"/>
      <protection hidden="1"/>
    </xf>
    <xf numFmtId="0" fontId="0" fillId="7" borderId="0" xfId="0" applyFill="1" applyAlignment="1" applyProtection="1">
      <alignment vertical="center"/>
      <protection hidden="1"/>
    </xf>
    <xf numFmtId="0" fontId="0" fillId="7" borderId="85" xfId="0" applyFill="1" applyBorder="1" applyAlignment="1" applyProtection="1">
      <alignment vertical="center"/>
      <protection hidden="1"/>
    </xf>
    <xf numFmtId="0" fontId="0" fillId="7" borderId="0" xfId="0" applyFill="1" applyProtection="1">
      <protection hidden="1"/>
    </xf>
    <xf numFmtId="0" fontId="0" fillId="7" borderId="0" xfId="0" applyFill="1"/>
    <xf numFmtId="0" fontId="25" fillId="7" borderId="0" xfId="0" applyFont="1" applyFill="1" applyProtection="1">
      <protection hidden="1"/>
    </xf>
    <xf numFmtId="0" fontId="0" fillId="7" borderId="13" xfId="0" applyFill="1" applyBorder="1" applyProtection="1">
      <protection hidden="1"/>
    </xf>
    <xf numFmtId="0" fontId="0" fillId="7" borderId="4" xfId="0" applyFill="1" applyBorder="1" applyProtection="1">
      <protection hidden="1"/>
    </xf>
    <xf numFmtId="0" fontId="7" fillId="7" borderId="0" xfId="0" applyFont="1" applyFill="1" applyAlignment="1" applyProtection="1">
      <alignment horizontal="left" vertical="center"/>
      <protection hidden="1"/>
    </xf>
    <xf numFmtId="4" fontId="72" fillId="7" borderId="0" xfId="0" applyNumberFormat="1" applyFont="1" applyFill="1" applyAlignment="1" applyProtection="1">
      <alignment horizontal="center" vertical="center"/>
      <protection hidden="1"/>
    </xf>
    <xf numFmtId="4" fontId="51" fillId="7" borderId="0" xfId="0" applyNumberFormat="1" applyFont="1" applyFill="1" applyAlignment="1" applyProtection="1">
      <alignment horizontal="center" vertical="center"/>
      <protection hidden="1"/>
    </xf>
    <xf numFmtId="4" fontId="75" fillId="14" borderId="12" xfId="0" applyNumberFormat="1" applyFont="1" applyFill="1" applyBorder="1" applyAlignment="1" applyProtection="1">
      <alignment horizontal="center" vertical="center"/>
      <protection hidden="1"/>
    </xf>
    <xf numFmtId="4" fontId="24" fillId="12" borderId="112" xfId="0" applyNumberFormat="1" applyFont="1" applyFill="1" applyBorder="1" applyAlignment="1" applyProtection="1">
      <alignment horizontal="center" vertical="center"/>
      <protection hidden="1"/>
    </xf>
    <xf numFmtId="4" fontId="24" fillId="12" borderId="113" xfId="0" applyNumberFormat="1" applyFont="1" applyFill="1" applyBorder="1" applyAlignment="1" applyProtection="1">
      <alignment horizontal="center" vertical="center"/>
      <protection hidden="1"/>
    </xf>
    <xf numFmtId="4" fontId="24" fillId="12" borderId="99" xfId="0" applyNumberFormat="1" applyFont="1" applyFill="1" applyBorder="1" applyAlignment="1" applyProtection="1">
      <alignment horizontal="center" vertical="center"/>
      <protection hidden="1"/>
    </xf>
    <xf numFmtId="4" fontId="24" fillId="12" borderId="12" xfId="0" applyNumberFormat="1" applyFont="1" applyFill="1" applyBorder="1" applyAlignment="1" applyProtection="1">
      <alignment horizontal="center" vertical="center"/>
      <protection hidden="1"/>
    </xf>
    <xf numFmtId="4" fontId="75" fillId="5" borderId="116" xfId="0" applyNumberFormat="1" applyFont="1" applyFill="1" applyBorder="1" applyAlignment="1" applyProtection="1">
      <alignment horizontal="center" vertical="center"/>
      <protection hidden="1"/>
    </xf>
    <xf numFmtId="4" fontId="75" fillId="5" borderId="117" xfId="0" applyNumberFormat="1" applyFont="1" applyFill="1" applyBorder="1" applyAlignment="1" applyProtection="1">
      <alignment horizontal="center" vertical="center"/>
      <protection hidden="1"/>
    </xf>
    <xf numFmtId="4" fontId="6" fillId="5" borderId="118" xfId="0" applyNumberFormat="1" applyFont="1" applyFill="1" applyBorder="1" applyAlignment="1" applyProtection="1">
      <alignment horizontal="center" vertical="center" wrapText="1"/>
      <protection hidden="1"/>
    </xf>
    <xf numFmtId="4" fontId="75" fillId="5" borderId="119" xfId="0" applyNumberFormat="1" applyFont="1" applyFill="1" applyBorder="1" applyAlignment="1" applyProtection="1">
      <alignment horizontal="center" vertical="center"/>
      <protection hidden="1"/>
    </xf>
    <xf numFmtId="4" fontId="6" fillId="5" borderId="120" xfId="0" applyNumberFormat="1" applyFont="1" applyFill="1" applyBorder="1" applyAlignment="1" applyProtection="1">
      <alignment horizontal="center" vertical="center" wrapText="1"/>
      <protection hidden="1"/>
    </xf>
    <xf numFmtId="0" fontId="32" fillId="12" borderId="12" xfId="0" applyFont="1" applyFill="1" applyBorder="1" applyAlignment="1" applyProtection="1">
      <alignment horizontal="center" vertical="center"/>
      <protection hidden="1"/>
    </xf>
    <xf numFmtId="4" fontId="6" fillId="12" borderId="27" xfId="0" applyNumberFormat="1" applyFont="1" applyFill="1" applyBorder="1" applyAlignment="1" applyProtection="1">
      <alignment horizontal="center" vertical="center" wrapText="1"/>
      <protection hidden="1"/>
    </xf>
    <xf numFmtId="2" fontId="74" fillId="5" borderId="12" xfId="0" applyNumberFormat="1" applyFont="1" applyFill="1" applyBorder="1" applyAlignment="1" applyProtection="1">
      <alignment horizontal="center" vertical="center"/>
      <protection hidden="1"/>
    </xf>
    <xf numFmtId="0" fontId="55" fillId="0" borderId="0" xfId="0" applyFont="1" applyAlignment="1">
      <alignment horizontal="center" vertical="center" wrapText="1"/>
    </xf>
    <xf numFmtId="164" fontId="3" fillId="0" borderId="0" xfId="1" applyFont="1" applyFill="1" applyBorder="1" applyAlignment="1">
      <alignment horizontal="left" vertical="center"/>
    </xf>
    <xf numFmtId="164" fontId="27" fillId="0" borderId="0" xfId="1" applyFont="1" applyFill="1" applyBorder="1" applyAlignment="1">
      <alignment horizontal="left" vertical="center"/>
    </xf>
    <xf numFmtId="4" fontId="30" fillId="0" borderId="0" xfId="0" applyNumberFormat="1" applyFont="1" applyAlignment="1">
      <alignment horizontal="center" vertical="center"/>
    </xf>
    <xf numFmtId="0" fontId="51" fillId="11" borderId="12" xfId="0" applyFont="1" applyFill="1" applyBorder="1" applyAlignment="1" applyProtection="1">
      <alignment horizontal="center" vertical="center"/>
      <protection hidden="1"/>
    </xf>
    <xf numFmtId="0" fontId="51" fillId="11" borderId="106" xfId="0" applyFont="1" applyFill="1" applyBorder="1" applyAlignment="1" applyProtection="1">
      <alignment horizontal="center" vertical="center"/>
      <protection hidden="1"/>
    </xf>
    <xf numFmtId="0" fontId="24" fillId="11" borderId="106" xfId="0" applyFont="1" applyFill="1" applyBorder="1" applyAlignment="1" applyProtection="1">
      <alignment horizontal="center" vertical="center" wrapText="1"/>
      <protection hidden="1"/>
    </xf>
    <xf numFmtId="4" fontId="6" fillId="5" borderId="55" xfId="0" applyNumberFormat="1" applyFont="1" applyFill="1" applyBorder="1" applyAlignment="1">
      <alignment horizontal="center" vertical="center" wrapText="1"/>
    </xf>
    <xf numFmtId="4" fontId="6" fillId="5" borderId="124" xfId="0" applyNumberFormat="1" applyFont="1" applyFill="1" applyBorder="1" applyAlignment="1">
      <alignment horizontal="center" vertical="center" wrapText="1"/>
    </xf>
    <xf numFmtId="4" fontId="6" fillId="5" borderId="61" xfId="0" applyNumberFormat="1" applyFont="1" applyFill="1" applyBorder="1" applyAlignment="1">
      <alignment horizontal="center" vertical="center" wrapText="1"/>
    </xf>
    <xf numFmtId="4" fontId="6" fillId="5" borderId="16" xfId="0" applyNumberFormat="1" applyFont="1" applyFill="1" applyBorder="1" applyAlignment="1">
      <alignment horizontal="center" vertical="center" wrapText="1"/>
    </xf>
    <xf numFmtId="4" fontId="6" fillId="5" borderId="18" xfId="0" applyNumberFormat="1" applyFont="1" applyFill="1" applyBorder="1" applyAlignment="1">
      <alignment horizontal="center" vertical="center" wrapText="1"/>
    </xf>
    <xf numFmtId="4" fontId="6" fillId="5" borderId="17" xfId="0" applyNumberFormat="1" applyFont="1" applyFill="1" applyBorder="1" applyAlignment="1">
      <alignment horizontal="center" vertical="center" wrapText="1"/>
    </xf>
    <xf numFmtId="4" fontId="22" fillId="0" borderId="46" xfId="0" applyNumberFormat="1" applyFont="1" applyBorder="1" applyAlignment="1">
      <alignment horizontal="right" vertical="center"/>
    </xf>
    <xf numFmtId="4" fontId="22" fillId="0" borderId="47" xfId="0" applyNumberFormat="1" applyFont="1" applyBorder="1" applyAlignment="1">
      <alignment horizontal="right" vertical="center"/>
    </xf>
    <xf numFmtId="4" fontId="22" fillId="0" borderId="120" xfId="0" applyNumberFormat="1" applyFont="1" applyBorder="1" applyAlignment="1">
      <alignment horizontal="right" vertical="center"/>
    </xf>
    <xf numFmtId="4" fontId="22" fillId="0" borderId="48" xfId="0" applyNumberFormat="1" applyFont="1" applyBorder="1" applyAlignment="1">
      <alignment horizontal="right" vertical="center"/>
    </xf>
    <xf numFmtId="4" fontId="22" fillId="0" borderId="49" xfId="0" applyNumberFormat="1" applyFont="1" applyBorder="1" applyAlignment="1">
      <alignment horizontal="right" vertical="center"/>
    </xf>
    <xf numFmtId="4" fontId="22" fillId="0" borderId="37" xfId="0" applyNumberFormat="1" applyFont="1" applyBorder="1" applyAlignment="1">
      <alignment horizontal="right" vertical="center"/>
    </xf>
    <xf numFmtId="4" fontId="22" fillId="0" borderId="50" xfId="0" applyNumberFormat="1" applyFont="1" applyBorder="1" applyAlignment="1">
      <alignment horizontal="right" vertical="center"/>
    </xf>
    <xf numFmtId="4" fontId="22" fillId="0" borderId="51" xfId="0" applyNumberFormat="1" applyFont="1" applyBorder="1" applyAlignment="1">
      <alignment horizontal="right" vertical="center"/>
    </xf>
    <xf numFmtId="4" fontId="22" fillId="0" borderId="125" xfId="0" applyNumberFormat="1" applyFont="1" applyBorder="1" applyAlignment="1">
      <alignment horizontal="right" vertical="center"/>
    </xf>
    <xf numFmtId="0" fontId="49" fillId="6" borderId="16" xfId="0" applyFont="1" applyFill="1" applyBorder="1" applyAlignment="1">
      <alignment horizontal="center" vertical="center"/>
    </xf>
    <xf numFmtId="2" fontId="25" fillId="8" borderId="40" xfId="0" applyNumberFormat="1" applyFont="1" applyFill="1" applyBorder="1" applyAlignment="1">
      <alignment horizontal="center" vertical="center"/>
    </xf>
    <xf numFmtId="2" fontId="25" fillId="8" borderId="34" xfId="0" applyNumberFormat="1" applyFont="1" applyFill="1" applyBorder="1" applyAlignment="1">
      <alignment horizontal="center" vertical="center"/>
    </xf>
    <xf numFmtId="2" fontId="25" fillId="8" borderId="43" xfId="0" applyNumberFormat="1" applyFont="1" applyFill="1" applyBorder="1" applyAlignment="1">
      <alignment horizontal="center" vertical="center"/>
    </xf>
    <xf numFmtId="1" fontId="6" fillId="0" borderId="0" xfId="0" applyNumberFormat="1"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center" vertical="center"/>
    </xf>
    <xf numFmtId="0" fontId="6" fillId="0" borderId="0" xfId="0" applyFont="1" applyAlignment="1" applyProtection="1">
      <alignment vertical="center"/>
      <protection locked="0" hidden="1"/>
    </xf>
    <xf numFmtId="0" fontId="6" fillId="0" borderId="6" xfId="0" applyFont="1" applyBorder="1" applyAlignment="1" applyProtection="1">
      <alignment vertical="center"/>
      <protection locked="0" hidden="1"/>
    </xf>
    <xf numFmtId="0" fontId="6" fillId="0" borderId="7" xfId="0" applyFont="1" applyBorder="1" applyAlignment="1" applyProtection="1">
      <alignment vertical="center"/>
      <protection locked="0" hidden="1"/>
    </xf>
    <xf numFmtId="0" fontId="6" fillId="0" borderId="8" xfId="0" applyFont="1" applyBorder="1" applyAlignment="1" applyProtection="1">
      <alignment vertical="center"/>
      <protection locked="0" hidden="1"/>
    </xf>
    <xf numFmtId="0" fontId="6" fillId="0" borderId="10" xfId="0" applyFont="1" applyBorder="1" applyAlignment="1" applyProtection="1">
      <alignment vertical="center"/>
      <protection locked="0" hidden="1"/>
    </xf>
    <xf numFmtId="0" fontId="6" fillId="0" borderId="11" xfId="0" applyFont="1" applyBorder="1" applyAlignment="1" applyProtection="1">
      <alignment vertical="center"/>
      <protection locked="0" hidden="1"/>
    </xf>
    <xf numFmtId="0" fontId="6" fillId="0" borderId="4" xfId="0" applyFont="1" applyBorder="1" applyAlignment="1" applyProtection="1">
      <alignment vertical="center"/>
      <protection locked="0" hidden="1"/>
    </xf>
    <xf numFmtId="0" fontId="6" fillId="0" borderId="9" xfId="0" applyFont="1" applyBorder="1" applyAlignment="1" applyProtection="1">
      <alignment vertical="center"/>
      <protection locked="0" hidden="1"/>
    </xf>
    <xf numFmtId="0" fontId="57" fillId="0" borderId="12" xfId="0" applyFont="1" applyBorder="1" applyAlignment="1">
      <alignment horizontal="center" vertical="center"/>
    </xf>
    <xf numFmtId="4" fontId="27" fillId="5" borderId="4" xfId="0" applyNumberFormat="1" applyFont="1" applyFill="1" applyBorder="1" applyAlignment="1">
      <alignment horizontal="center" vertical="center" wrapText="1"/>
    </xf>
    <xf numFmtId="4" fontId="27" fillId="5" borderId="0" xfId="0" applyNumberFormat="1" applyFont="1" applyFill="1" applyAlignment="1">
      <alignment horizontal="center" vertical="center" wrapText="1"/>
    </xf>
    <xf numFmtId="4" fontId="27" fillId="5" borderId="8" xfId="0" applyNumberFormat="1" applyFont="1" applyFill="1" applyBorder="1" applyAlignment="1">
      <alignment horizontal="center" vertical="center" wrapText="1"/>
    </xf>
    <xf numFmtId="0" fontId="0" fillId="0" borderId="0" xfId="0" applyAlignment="1" applyProtection="1">
      <alignment vertical="center"/>
      <protection locked="0" hidden="1"/>
    </xf>
    <xf numFmtId="0" fontId="0" fillId="0" borderId="8" xfId="0" applyBorder="1" applyAlignment="1" applyProtection="1">
      <alignment vertical="center"/>
      <protection locked="0" hidden="1"/>
    </xf>
    <xf numFmtId="0" fontId="0" fillId="0" borderId="10" xfId="0" applyBorder="1" applyAlignment="1" applyProtection="1">
      <alignment vertical="center"/>
      <protection locked="0" hidden="1"/>
    </xf>
    <xf numFmtId="0" fontId="0" fillId="0" borderId="11" xfId="0" applyBorder="1" applyAlignment="1" applyProtection="1">
      <alignment vertical="center"/>
      <protection locked="0" hidden="1"/>
    </xf>
    <xf numFmtId="0" fontId="80" fillId="0" borderId="4" xfId="0" applyFont="1" applyBorder="1" applyAlignment="1" applyProtection="1">
      <alignment horizontal="left" vertical="center"/>
      <protection locked="0" hidden="1"/>
    </xf>
    <xf numFmtId="0" fontId="25" fillId="0" borderId="0" xfId="0" applyFont="1"/>
    <xf numFmtId="4" fontId="27" fillId="0" borderId="4" xfId="0" applyNumberFormat="1" applyFont="1" applyBorder="1" applyAlignment="1">
      <alignment horizontal="left" vertical="center"/>
    </xf>
    <xf numFmtId="4" fontId="55" fillId="0" borderId="4" xfId="0" applyNumberFormat="1" applyFont="1" applyBorder="1" applyAlignment="1">
      <alignment horizontal="left" vertical="center"/>
    </xf>
    <xf numFmtId="0" fontId="25" fillId="0" borderId="4" xfId="0" applyFont="1" applyBorder="1" applyAlignment="1">
      <alignment horizontal="center" vertical="center"/>
    </xf>
    <xf numFmtId="0" fontId="81" fillId="4" borderId="1" xfId="0" applyFont="1" applyFill="1" applyBorder="1"/>
    <xf numFmtId="0" fontId="0" fillId="4" borderId="2" xfId="0" applyFill="1" applyBorder="1"/>
    <xf numFmtId="4" fontId="75" fillId="14" borderId="0" xfId="0" applyNumberFormat="1" applyFont="1" applyFill="1" applyAlignment="1" applyProtection="1">
      <alignment horizontal="center" vertical="center"/>
      <protection hidden="1"/>
    </xf>
    <xf numFmtId="1" fontId="24" fillId="4" borderId="14" xfId="0" applyNumberFormat="1" applyFont="1" applyFill="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5" fillId="0" borderId="2" xfId="0" applyFont="1" applyBorder="1"/>
    <xf numFmtId="0" fontId="0" fillId="0" borderId="2" xfId="0" applyBorder="1"/>
    <xf numFmtId="0" fontId="0" fillId="0" borderId="3" xfId="0" applyBorder="1"/>
    <xf numFmtId="4" fontId="27" fillId="0" borderId="0" xfId="0" applyNumberFormat="1" applyFont="1" applyAlignment="1">
      <alignment horizontal="left" vertical="center"/>
    </xf>
    <xf numFmtId="4" fontId="27" fillId="0" borderId="8" xfId="0" applyNumberFormat="1" applyFont="1" applyBorder="1" applyAlignment="1">
      <alignment horizontal="left" vertical="center"/>
    </xf>
    <xf numFmtId="4" fontId="25" fillId="0" borderId="4" xfId="0" applyNumberFormat="1" applyFont="1" applyBorder="1" applyAlignment="1">
      <alignment horizontal="right" vertical="center" wrapText="1" shrinkToFit="1"/>
    </xf>
    <xf numFmtId="4" fontId="25" fillId="0" borderId="8" xfId="0" applyNumberFormat="1" applyFont="1" applyBorder="1" applyAlignment="1">
      <alignment horizontal="right" vertical="center" wrapText="1" shrinkToFit="1"/>
    </xf>
    <xf numFmtId="0" fontId="3" fillId="4" borderId="15" xfId="0" applyFont="1" applyFill="1" applyBorder="1" applyAlignment="1">
      <alignment horizontal="center" vertical="center"/>
    </xf>
    <xf numFmtId="0" fontId="3" fillId="0" borderId="15" xfId="0" applyFont="1" applyBorder="1" applyAlignment="1">
      <alignment horizontal="left" vertical="center"/>
    </xf>
    <xf numFmtId="0" fontId="24" fillId="0" borderId="14" xfId="0" applyFont="1" applyBorder="1" applyAlignment="1">
      <alignment horizontal="center"/>
    </xf>
    <xf numFmtId="0" fontId="25" fillId="4" borderId="12" xfId="0" applyFont="1" applyFill="1" applyBorder="1" applyAlignment="1">
      <alignment horizontal="center" vertical="center"/>
    </xf>
    <xf numFmtId="4" fontId="75" fillId="5" borderId="126" xfId="0" applyNumberFormat="1" applyFont="1" applyFill="1" applyBorder="1" applyAlignment="1" applyProtection="1">
      <alignment horizontal="center" vertical="center"/>
      <protection hidden="1"/>
    </xf>
    <xf numFmtId="4" fontId="75" fillId="5" borderId="128" xfId="0" applyNumberFormat="1" applyFont="1" applyFill="1" applyBorder="1" applyAlignment="1" applyProtection="1">
      <alignment horizontal="center" vertical="center"/>
      <protection hidden="1"/>
    </xf>
    <xf numFmtId="4" fontId="75" fillId="5" borderId="129" xfId="0" applyNumberFormat="1" applyFont="1" applyFill="1" applyBorder="1" applyAlignment="1" applyProtection="1">
      <alignment horizontal="center" vertical="center"/>
      <protection hidden="1"/>
    </xf>
    <xf numFmtId="4" fontId="75" fillId="5" borderId="55" xfId="0" applyNumberFormat="1" applyFont="1" applyFill="1" applyBorder="1" applyAlignment="1" applyProtection="1">
      <alignment horizontal="center" vertical="center"/>
      <protection hidden="1"/>
    </xf>
    <xf numFmtId="0" fontId="0" fillId="7" borderId="25" xfId="0" applyFill="1" applyBorder="1" applyAlignment="1" applyProtection="1">
      <alignment vertical="center"/>
      <protection hidden="1"/>
    </xf>
    <xf numFmtId="0" fontId="89" fillId="7" borderId="0" xfId="0" applyFont="1" applyFill="1" applyAlignment="1" applyProtection="1">
      <alignment horizontal="center" vertical="center" wrapText="1"/>
      <protection hidden="1"/>
    </xf>
    <xf numFmtId="0" fontId="88" fillId="7" borderId="0" xfId="0" applyFont="1" applyFill="1" applyAlignment="1" applyProtection="1">
      <alignment vertical="center" wrapText="1"/>
      <protection hidden="1"/>
    </xf>
    <xf numFmtId="0" fontId="43" fillId="7" borderId="66" xfId="0" applyFont="1" applyFill="1" applyBorder="1" applyAlignment="1" applyProtection="1">
      <alignment horizontal="center" vertical="center"/>
      <protection hidden="1"/>
    </xf>
    <xf numFmtId="0" fontId="84" fillId="5" borderId="0" xfId="0" applyFont="1" applyFill="1" applyAlignment="1" applyProtection="1">
      <alignment horizontal="center" vertical="center" wrapText="1"/>
      <protection hidden="1"/>
    </xf>
    <xf numFmtId="0" fontId="84" fillId="5" borderId="63" xfId="0" applyFont="1" applyFill="1" applyBorder="1" applyAlignment="1" applyProtection="1">
      <alignment horizontal="center" vertical="center" wrapText="1"/>
      <protection hidden="1"/>
    </xf>
    <xf numFmtId="0" fontId="38" fillId="7" borderId="0" xfId="0" applyFont="1" applyFill="1" applyProtection="1">
      <protection hidden="1"/>
    </xf>
    <xf numFmtId="2" fontId="41" fillId="7" borderId="0" xfId="0" applyNumberFormat="1" applyFont="1" applyFill="1" applyAlignment="1" applyProtection="1">
      <alignment horizontal="center" vertical="center"/>
      <protection hidden="1"/>
    </xf>
    <xf numFmtId="4" fontId="41" fillId="7" borderId="0" xfId="0" applyNumberFormat="1" applyFont="1" applyFill="1" applyAlignment="1" applyProtection="1">
      <alignment horizontal="center" vertical="center"/>
      <protection hidden="1"/>
    </xf>
    <xf numFmtId="0" fontId="38" fillId="7" borderId="130" xfId="0" applyFont="1" applyFill="1" applyBorder="1" applyProtection="1">
      <protection hidden="1"/>
    </xf>
    <xf numFmtId="0" fontId="38" fillId="7" borderId="131" xfId="0" applyFont="1" applyFill="1" applyBorder="1" applyProtection="1">
      <protection hidden="1"/>
    </xf>
    <xf numFmtId="0" fontId="38" fillId="7" borderId="133" xfId="0" applyFont="1" applyFill="1" applyBorder="1" applyProtection="1">
      <protection hidden="1"/>
    </xf>
    <xf numFmtId="0" fontId="38" fillId="7" borderId="132" xfId="0" applyFont="1" applyFill="1" applyBorder="1" applyProtection="1">
      <protection hidden="1"/>
    </xf>
    <xf numFmtId="0" fontId="86" fillId="7" borderId="0" xfId="0" applyFont="1" applyFill="1" applyAlignment="1" applyProtection="1">
      <alignment horizontal="center" vertical="center" wrapText="1"/>
      <protection hidden="1"/>
    </xf>
    <xf numFmtId="4" fontId="38" fillId="7" borderId="0" xfId="0" applyNumberFormat="1" applyFont="1" applyFill="1" applyAlignment="1" applyProtection="1">
      <alignment horizontal="right" vertical="center"/>
      <protection hidden="1"/>
    </xf>
    <xf numFmtId="0" fontId="38" fillId="7" borderId="131" xfId="0" applyFont="1" applyFill="1" applyBorder="1" applyAlignment="1" applyProtection="1">
      <alignment horizontal="center" vertical="center" wrapText="1" shrinkToFit="1"/>
      <protection hidden="1"/>
    </xf>
    <xf numFmtId="0" fontId="38" fillId="7" borderId="130" xfId="0" applyFont="1" applyFill="1" applyBorder="1" applyAlignment="1" applyProtection="1">
      <alignment horizontal="center" vertical="center" wrapText="1" shrinkToFit="1"/>
      <protection hidden="1"/>
    </xf>
    <xf numFmtId="4" fontId="98" fillId="7" borderId="0" xfId="0" applyNumberFormat="1" applyFont="1" applyFill="1" applyAlignment="1" applyProtection="1">
      <alignment horizontal="center"/>
      <protection hidden="1"/>
    </xf>
    <xf numFmtId="0" fontId="100" fillId="7" borderId="0" xfId="0" applyFont="1" applyFill="1" applyProtection="1">
      <protection hidden="1"/>
    </xf>
    <xf numFmtId="0" fontId="56" fillId="7" borderId="0" xfId="0" applyFont="1" applyFill="1" applyAlignment="1" applyProtection="1">
      <alignment vertical="center"/>
      <protection hidden="1"/>
    </xf>
    <xf numFmtId="0" fontId="42" fillId="7" borderId="0" xfId="0" applyFont="1" applyFill="1" applyAlignment="1" applyProtection="1">
      <alignment horizontal="center" vertical="center"/>
      <protection hidden="1"/>
    </xf>
    <xf numFmtId="0" fontId="38" fillId="7" borderId="0" xfId="0" applyFont="1" applyFill="1" applyAlignment="1" applyProtection="1">
      <alignment horizontal="center"/>
      <protection hidden="1"/>
    </xf>
    <xf numFmtId="0" fontId="99" fillId="7" borderId="0" xfId="0" applyFont="1" applyFill="1" applyAlignment="1" applyProtection="1">
      <alignment vertical="center" wrapText="1"/>
      <protection hidden="1"/>
    </xf>
    <xf numFmtId="0" fontId="64" fillId="7" borderId="0" xfId="0" applyFont="1" applyFill="1" applyAlignment="1" applyProtection="1">
      <alignment horizontal="center" vertical="center"/>
      <protection hidden="1"/>
    </xf>
    <xf numFmtId="0" fontId="60" fillId="7" borderId="0" xfId="0" applyFont="1" applyFill="1" applyAlignment="1" applyProtection="1">
      <alignment horizontal="center" vertical="center"/>
      <protection hidden="1"/>
    </xf>
    <xf numFmtId="0" fontId="104" fillId="7" borderId="0" xfId="0" applyFont="1" applyFill="1" applyAlignment="1" applyProtection="1">
      <alignment horizontal="left" vertical="center"/>
      <protection hidden="1"/>
    </xf>
    <xf numFmtId="0" fontId="65" fillId="7" borderId="0" xfId="0" applyFont="1" applyFill="1" applyAlignment="1" applyProtection="1">
      <alignment vertical="center"/>
      <protection hidden="1"/>
    </xf>
    <xf numFmtId="4" fontId="65" fillId="7" borderId="0" xfId="0" applyNumberFormat="1" applyFont="1" applyFill="1" applyAlignment="1" applyProtection="1">
      <alignment vertical="center"/>
      <protection hidden="1"/>
    </xf>
    <xf numFmtId="4" fontId="95" fillId="7" borderId="0" xfId="0" applyNumberFormat="1" applyFont="1" applyFill="1" applyAlignment="1" applyProtection="1">
      <alignment vertical="center"/>
      <protection hidden="1"/>
    </xf>
    <xf numFmtId="0" fontId="58" fillId="7" borderId="0" xfId="0" applyFont="1" applyFill="1" applyAlignment="1" applyProtection="1">
      <alignment vertical="center"/>
      <protection hidden="1"/>
    </xf>
    <xf numFmtId="0" fontId="91" fillId="7" borderId="0" xfId="0" applyFont="1" applyFill="1" applyAlignment="1" applyProtection="1">
      <alignment horizontal="center" vertical="center" wrapText="1"/>
      <protection hidden="1"/>
    </xf>
    <xf numFmtId="0" fontId="87" fillId="7" borderId="0" xfId="0" applyFont="1" applyFill="1" applyAlignment="1" applyProtection="1">
      <alignment horizontal="center" vertical="top" wrapText="1"/>
      <protection hidden="1"/>
    </xf>
    <xf numFmtId="0" fontId="92" fillId="7" borderId="0" xfId="0" applyFont="1" applyFill="1" applyProtection="1">
      <protection hidden="1"/>
    </xf>
    <xf numFmtId="0" fontId="100" fillId="7" borderId="132" xfId="0" applyFont="1" applyFill="1" applyBorder="1" applyProtection="1">
      <protection hidden="1"/>
    </xf>
    <xf numFmtId="0" fontId="90" fillId="7" borderId="130" xfId="0" applyFont="1" applyFill="1" applyBorder="1" applyAlignment="1" applyProtection="1">
      <alignment horizontal="center" vertical="center"/>
      <protection hidden="1"/>
    </xf>
    <xf numFmtId="0" fontId="35" fillId="7" borderId="133" xfId="0" applyFont="1" applyFill="1" applyBorder="1" applyAlignment="1" applyProtection="1">
      <alignment horizontal="left" vertical="center"/>
      <protection hidden="1"/>
    </xf>
    <xf numFmtId="0" fontId="96" fillId="7" borderId="133" xfId="0" applyFont="1" applyFill="1" applyBorder="1" applyAlignment="1" applyProtection="1">
      <alignment horizontal="center" vertical="center"/>
      <protection hidden="1"/>
    </xf>
    <xf numFmtId="0" fontId="110" fillId="7" borderId="0" xfId="0" applyFont="1" applyFill="1" applyAlignment="1" applyProtection="1">
      <alignment vertical="center" wrapText="1"/>
      <protection hidden="1"/>
    </xf>
    <xf numFmtId="0" fontId="93" fillId="7" borderId="0" xfId="0" applyFont="1" applyFill="1" applyAlignment="1" applyProtection="1">
      <alignment horizontal="right" vertical="center" wrapText="1"/>
      <protection hidden="1"/>
    </xf>
    <xf numFmtId="0" fontId="111" fillId="18" borderId="18" xfId="0" applyFont="1" applyFill="1" applyBorder="1" applyAlignment="1">
      <alignment horizontal="center" vertical="center"/>
    </xf>
    <xf numFmtId="2" fontId="38" fillId="18" borderId="47" xfId="0" applyNumberFormat="1" applyFont="1" applyFill="1" applyBorder="1" applyAlignment="1">
      <alignment horizontal="center" vertical="center"/>
    </xf>
    <xf numFmtId="2" fontId="38" fillId="18" borderId="49" xfId="0" applyNumberFormat="1" applyFont="1" applyFill="1" applyBorder="1" applyAlignment="1">
      <alignment horizontal="center" vertical="center"/>
    </xf>
    <xf numFmtId="2" fontId="38" fillId="18" borderId="51" xfId="0" applyNumberFormat="1" applyFont="1" applyFill="1" applyBorder="1" applyAlignment="1">
      <alignment horizontal="center" vertical="center"/>
    </xf>
    <xf numFmtId="0" fontId="112" fillId="18" borderId="16" xfId="0" applyFont="1" applyFill="1" applyBorder="1" applyAlignment="1">
      <alignment horizontal="center" vertical="center"/>
    </xf>
    <xf numFmtId="2" fontId="86" fillId="18" borderId="46" xfId="1" applyNumberFormat="1" applyFont="1" applyFill="1" applyBorder="1" applyAlignment="1">
      <alignment horizontal="center" vertical="center"/>
    </xf>
    <xf numFmtId="2" fontId="86" fillId="18" borderId="48" xfId="1" applyNumberFormat="1" applyFont="1" applyFill="1" applyBorder="1" applyAlignment="1">
      <alignment horizontal="center" vertical="center"/>
    </xf>
    <xf numFmtId="2" fontId="86" fillId="18" borderId="50" xfId="1" applyNumberFormat="1" applyFont="1" applyFill="1" applyBorder="1" applyAlignment="1">
      <alignment horizontal="center" vertical="center"/>
    </xf>
    <xf numFmtId="0" fontId="55" fillId="0" borderId="4" xfId="0" applyFont="1" applyBorder="1" applyAlignment="1">
      <alignment horizontal="center" vertical="center" wrapText="1"/>
    </xf>
    <xf numFmtId="0" fontId="114" fillId="7" borderId="0" xfId="0" applyFont="1" applyFill="1" applyProtection="1">
      <protection hidden="1"/>
    </xf>
    <xf numFmtId="4" fontId="28" fillId="5" borderId="40" xfId="0" applyNumberFormat="1" applyFont="1" applyFill="1" applyBorder="1" applyAlignment="1">
      <alignment horizontal="center" vertical="center"/>
    </xf>
    <xf numFmtId="4" fontId="28" fillId="5" borderId="34" xfId="0" applyNumberFormat="1" applyFont="1" applyFill="1" applyBorder="1" applyAlignment="1">
      <alignment horizontal="center" vertical="center"/>
    </xf>
    <xf numFmtId="0" fontId="28" fillId="5" borderId="9" xfId="0" applyFont="1" applyFill="1" applyBorder="1" applyAlignment="1">
      <alignment horizontal="center" vertical="center" wrapText="1"/>
    </xf>
    <xf numFmtId="4" fontId="28" fillId="13" borderId="34" xfId="0" applyNumberFormat="1" applyFont="1" applyFill="1" applyBorder="1" applyAlignment="1">
      <alignment horizontal="center" vertical="center"/>
    </xf>
    <xf numFmtId="4" fontId="28" fillId="5" borderId="43" xfId="0" applyNumberFormat="1" applyFont="1" applyFill="1" applyBorder="1" applyAlignment="1">
      <alignment horizontal="center" vertical="center"/>
    </xf>
    <xf numFmtId="4" fontId="28" fillId="5" borderId="120" xfId="0" applyNumberFormat="1" applyFont="1" applyFill="1" applyBorder="1" applyAlignment="1">
      <alignment horizontal="center" vertical="center"/>
    </xf>
    <xf numFmtId="4" fontId="28" fillId="5" borderId="37" xfId="0" applyNumberFormat="1" applyFont="1" applyFill="1" applyBorder="1" applyAlignment="1">
      <alignment horizontal="center" vertical="center"/>
    </xf>
    <xf numFmtId="4" fontId="28" fillId="5" borderId="125" xfId="0" applyNumberFormat="1" applyFont="1" applyFill="1" applyBorder="1" applyAlignment="1">
      <alignment horizontal="center" vertical="center"/>
    </xf>
    <xf numFmtId="4" fontId="28" fillId="15" borderId="1" xfId="0" applyNumberFormat="1" applyFont="1" applyFill="1" applyBorder="1" applyAlignment="1">
      <alignment horizontal="center" vertical="center"/>
    </xf>
    <xf numFmtId="4" fontId="28" fillId="15" borderId="134" xfId="0" applyNumberFormat="1" applyFont="1" applyFill="1" applyBorder="1" applyAlignment="1">
      <alignment horizontal="center" vertical="center"/>
    </xf>
    <xf numFmtId="0" fontId="28" fillId="5" borderId="17"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120" fillId="5" borderId="8" xfId="0" applyFont="1" applyFill="1" applyBorder="1" applyAlignment="1">
      <alignment horizontal="center"/>
    </xf>
    <xf numFmtId="0" fontId="120" fillId="5" borderId="11" xfId="0" applyFont="1" applyFill="1" applyBorder="1" applyAlignment="1">
      <alignment horizontal="center"/>
    </xf>
    <xf numFmtId="4" fontId="120" fillId="5" borderId="120" xfId="0" applyNumberFormat="1" applyFont="1" applyFill="1" applyBorder="1" applyAlignment="1">
      <alignment horizontal="center" vertical="center"/>
    </xf>
    <xf numFmtId="4" fontId="120" fillId="5" borderId="37" xfId="0" applyNumberFormat="1" applyFont="1" applyFill="1" applyBorder="1" applyAlignment="1">
      <alignment horizontal="center" vertical="center"/>
    </xf>
    <xf numFmtId="4" fontId="120" fillId="5" borderId="125" xfId="0" applyNumberFormat="1" applyFont="1" applyFill="1" applyBorder="1" applyAlignment="1">
      <alignment horizontal="center" vertical="center"/>
    </xf>
    <xf numFmtId="4" fontId="120" fillId="15" borderId="12"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3" fontId="120" fillId="15" borderId="12" xfId="0" applyNumberFormat="1" applyFont="1" applyFill="1" applyBorder="1" applyAlignment="1">
      <alignment horizontal="center" vertical="center"/>
    </xf>
    <xf numFmtId="0" fontId="6" fillId="0" borderId="15"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27" fillId="0" borderId="8" xfId="0" applyFont="1" applyFill="1" applyBorder="1" applyAlignment="1">
      <alignment horizontal="right" vertical="center"/>
    </xf>
    <xf numFmtId="0" fontId="27" fillId="5" borderId="12" xfId="0" applyFont="1" applyFill="1" applyBorder="1" applyAlignment="1">
      <alignment horizontal="center" vertical="center"/>
    </xf>
    <xf numFmtId="0" fontId="49" fillId="0" borderId="1"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9" fillId="0" borderId="3" xfId="0" applyFont="1" applyBorder="1" applyAlignment="1">
      <alignment horizontal="center" vertical="center" wrapText="1" shrinkToFit="1"/>
    </xf>
    <xf numFmtId="0" fontId="38" fillId="7" borderId="0" xfId="0" applyFont="1" applyFill="1" applyAlignment="1" applyProtection="1">
      <alignment horizontal="center" vertical="top" wrapText="1"/>
      <protection hidden="1"/>
    </xf>
    <xf numFmtId="0" fontId="38" fillId="7" borderId="132" xfId="0" applyFont="1" applyFill="1" applyBorder="1" applyProtection="1">
      <protection hidden="1"/>
    </xf>
    <xf numFmtId="0" fontId="36" fillId="7" borderId="67" xfId="0" applyFont="1" applyFill="1" applyBorder="1" applyAlignment="1" applyProtection="1">
      <alignment horizontal="center" vertical="center" wrapText="1"/>
      <protection hidden="1"/>
    </xf>
    <xf numFmtId="0" fontId="38" fillId="7" borderId="67" xfId="0" applyFont="1" applyFill="1" applyBorder="1" applyProtection="1">
      <protection hidden="1"/>
    </xf>
    <xf numFmtId="0" fontId="42" fillId="7" borderId="0" xfId="0" applyFont="1" applyFill="1" applyAlignment="1" applyProtection="1">
      <alignment horizontal="center" vertical="center"/>
      <protection hidden="1"/>
    </xf>
    <xf numFmtId="0" fontId="42" fillId="7" borderId="133" xfId="0" applyFont="1" applyFill="1" applyBorder="1" applyAlignment="1" applyProtection="1">
      <alignment horizontal="center" vertical="center"/>
      <protection hidden="1"/>
    </xf>
    <xf numFmtId="169" fontId="82" fillId="7" borderId="0" xfId="0" applyNumberFormat="1" applyFont="1" applyFill="1" applyAlignment="1" applyProtection="1">
      <alignment horizontal="center" vertical="center"/>
      <protection locked="0" hidden="1"/>
    </xf>
    <xf numFmtId="0" fontId="38" fillId="7" borderId="131" xfId="0" applyFont="1" applyFill="1" applyBorder="1" applyProtection="1">
      <protection hidden="1"/>
    </xf>
    <xf numFmtId="0" fontId="107" fillId="7" borderId="0" xfId="0" applyFont="1" applyFill="1" applyAlignment="1" applyProtection="1">
      <alignment horizontal="left" wrapText="1"/>
      <protection hidden="1"/>
    </xf>
    <xf numFmtId="0" fontId="108" fillId="7" borderId="0" xfId="0" applyFont="1" applyFill="1" applyAlignment="1" applyProtection="1">
      <alignment horizontal="left" vertical="center" wrapText="1"/>
      <protection hidden="1"/>
    </xf>
    <xf numFmtId="0" fontId="38" fillId="7" borderId="0" xfId="0" applyFont="1" applyFill="1" applyProtection="1">
      <protection hidden="1"/>
    </xf>
    <xf numFmtId="4" fontId="42" fillId="7" borderId="0" xfId="0" applyNumberFormat="1" applyFont="1" applyFill="1" applyAlignment="1" applyProtection="1">
      <alignment horizontal="center" vertical="center" wrapText="1"/>
      <protection hidden="1"/>
    </xf>
    <xf numFmtId="0" fontId="86" fillId="7" borderId="0" xfId="0" applyFont="1" applyFill="1" applyAlignment="1" applyProtection="1">
      <alignment horizontal="center" vertical="center" wrapText="1"/>
      <protection hidden="1"/>
    </xf>
    <xf numFmtId="0" fontId="42" fillId="7" borderId="131" xfId="0" applyFont="1" applyFill="1" applyBorder="1" applyAlignment="1" applyProtection="1">
      <alignment horizontal="center" vertical="center" wrapText="1"/>
      <protection hidden="1"/>
    </xf>
    <xf numFmtId="0" fontId="42" fillId="7" borderId="0" xfId="0" applyFont="1" applyFill="1" applyAlignment="1" applyProtection="1">
      <alignment horizontal="center" vertical="center" wrapText="1"/>
      <protection hidden="1"/>
    </xf>
    <xf numFmtId="0" fontId="38" fillId="7" borderId="0" xfId="0" applyFont="1" applyFill="1" applyAlignment="1" applyProtection="1">
      <alignment horizontal="center" vertical="center"/>
      <protection hidden="1"/>
    </xf>
    <xf numFmtId="4" fontId="98" fillId="7" borderId="0" xfId="0" applyNumberFormat="1" applyFont="1" applyFill="1" applyAlignment="1" applyProtection="1">
      <alignment horizontal="center" vertical="center"/>
      <protection hidden="1"/>
    </xf>
    <xf numFmtId="0" fontId="64" fillId="7" borderId="0" xfId="0" applyFont="1" applyFill="1" applyAlignment="1" applyProtection="1">
      <alignment horizontal="center" vertical="center"/>
      <protection hidden="1"/>
    </xf>
    <xf numFmtId="0" fontId="59" fillId="5" borderId="0" xfId="0" applyFont="1" applyFill="1" applyAlignment="1" applyProtection="1">
      <alignment horizontal="left" vertical="center" wrapText="1"/>
      <protection locked="0" hidden="1"/>
    </xf>
    <xf numFmtId="0" fontId="100" fillId="7" borderId="0" xfId="0" applyFont="1" applyFill="1" applyAlignment="1" applyProtection="1">
      <alignment horizontal="left" vertical="center" wrapText="1"/>
      <protection hidden="1"/>
    </xf>
    <xf numFmtId="0" fontId="90" fillId="7" borderId="131" xfId="0" applyFont="1" applyFill="1" applyBorder="1" applyAlignment="1" applyProtection="1">
      <alignment horizontal="center" vertical="center"/>
      <protection hidden="1"/>
    </xf>
    <xf numFmtId="0" fontId="117" fillId="7" borderId="132" xfId="0" applyFont="1" applyFill="1" applyBorder="1" applyAlignment="1" applyProtection="1">
      <alignment horizontal="center" vertical="center"/>
      <protection hidden="1"/>
    </xf>
    <xf numFmtId="0" fontId="117" fillId="7" borderId="0" xfId="0" applyFont="1" applyFill="1" applyAlignment="1" applyProtection="1">
      <alignment horizontal="center" vertical="center"/>
      <protection hidden="1"/>
    </xf>
    <xf numFmtId="4" fontId="65" fillId="7" borderId="0" xfId="0" applyNumberFormat="1" applyFont="1" applyFill="1" applyAlignment="1" applyProtection="1">
      <alignment vertical="center"/>
      <protection hidden="1"/>
    </xf>
    <xf numFmtId="0" fontId="42" fillId="7" borderId="0" xfId="0" applyFont="1" applyFill="1" applyProtection="1">
      <protection hidden="1"/>
    </xf>
    <xf numFmtId="0" fontId="38" fillId="7" borderId="131" xfId="0" applyFont="1" applyFill="1" applyBorder="1" applyAlignment="1" applyProtection="1">
      <alignment horizontal="right" vertical="center" wrapText="1" shrinkToFit="1"/>
      <protection hidden="1"/>
    </xf>
    <xf numFmtId="0" fontId="38" fillId="7" borderId="0" xfId="0" applyFont="1" applyFill="1" applyAlignment="1" applyProtection="1">
      <alignment horizontal="right" vertical="center" wrapText="1" shrinkToFit="1"/>
      <protection hidden="1"/>
    </xf>
    <xf numFmtId="2" fontId="98" fillId="7" borderId="0" xfId="0" applyNumberFormat="1" applyFont="1" applyFill="1" applyAlignment="1" applyProtection="1">
      <alignment horizontal="center" vertical="center"/>
      <protection hidden="1"/>
    </xf>
    <xf numFmtId="0" fontId="86" fillId="7" borderId="133" xfId="0" applyFont="1" applyFill="1" applyBorder="1" applyAlignment="1" applyProtection="1">
      <alignment horizontal="center" vertical="center" wrapText="1"/>
      <protection hidden="1"/>
    </xf>
    <xf numFmtId="0" fontId="87" fillId="7" borderId="131" xfId="0" applyFont="1" applyFill="1" applyBorder="1" applyProtection="1">
      <protection hidden="1"/>
    </xf>
    <xf numFmtId="0" fontId="87" fillId="7" borderId="0" xfId="0" applyFont="1" applyFill="1" applyProtection="1">
      <protection hidden="1"/>
    </xf>
    <xf numFmtId="0" fontId="38" fillId="7" borderId="0" xfId="0" applyFont="1" applyFill="1" applyAlignment="1" applyProtection="1">
      <alignment horizontal="center" vertical="center" wrapText="1"/>
      <protection hidden="1"/>
    </xf>
    <xf numFmtId="3" fontId="98" fillId="7" borderId="0" xfId="0" applyNumberFormat="1" applyFont="1" applyFill="1" applyAlignment="1" applyProtection="1">
      <alignment horizontal="center"/>
      <protection hidden="1"/>
    </xf>
    <xf numFmtId="0" fontId="38" fillId="7" borderId="133" xfId="0" applyFont="1" applyFill="1" applyBorder="1" applyAlignment="1" applyProtection="1">
      <alignment horizontal="center" vertical="center" wrapText="1"/>
      <protection hidden="1"/>
    </xf>
    <xf numFmtId="0" fontId="101" fillId="7" borderId="0" xfId="0" applyFont="1" applyFill="1" applyAlignment="1" applyProtection="1">
      <alignment vertical="center"/>
      <protection hidden="1"/>
    </xf>
    <xf numFmtId="0" fontId="82" fillId="7" borderId="0" xfId="0" applyFont="1" applyFill="1" applyAlignment="1" applyProtection="1">
      <alignment horizontal="center" wrapText="1"/>
      <protection hidden="1"/>
    </xf>
    <xf numFmtId="0" fontId="116" fillId="7" borderId="0" xfId="0" applyFont="1" applyFill="1" applyAlignment="1" applyProtection="1">
      <alignment horizontal="left" vertical="center" wrapText="1" shrinkToFit="1"/>
      <protection hidden="1"/>
    </xf>
    <xf numFmtId="0" fontId="116" fillId="7" borderId="10" xfId="0" applyFont="1" applyFill="1" applyBorder="1" applyAlignment="1" applyProtection="1">
      <alignment horizontal="left" vertical="center" wrapText="1" shrinkToFit="1"/>
      <protection hidden="1"/>
    </xf>
    <xf numFmtId="0" fontId="101" fillId="7" borderId="0" xfId="0" applyFont="1" applyFill="1" applyAlignment="1" applyProtection="1">
      <alignment horizontal="center" vertical="center" wrapText="1"/>
      <protection hidden="1"/>
    </xf>
    <xf numFmtId="0" fontId="119" fillId="7" borderId="0" xfId="0" applyFont="1" applyFill="1" applyAlignment="1" applyProtection="1">
      <alignment horizontal="center" vertical="center" wrapText="1" shrinkToFit="1"/>
      <protection hidden="1"/>
    </xf>
    <xf numFmtId="0" fontId="102" fillId="7" borderId="0" xfId="0" applyFont="1" applyFill="1" applyAlignment="1" applyProtection="1">
      <alignment vertical="center"/>
      <protection hidden="1"/>
    </xf>
    <xf numFmtId="0" fontId="122" fillId="7" borderId="0" xfId="0" applyFont="1" applyFill="1" applyAlignment="1" applyProtection="1">
      <alignment vertical="center"/>
      <protection hidden="1"/>
    </xf>
    <xf numFmtId="0" fontId="0" fillId="7" borderId="0" xfId="0" applyFill="1" applyProtection="1">
      <protection hidden="1"/>
    </xf>
    <xf numFmtId="0" fontId="118" fillId="7" borderId="0" xfId="0" applyFont="1" applyFill="1" applyAlignment="1" applyProtection="1">
      <alignment horizontal="center" vertical="center" wrapText="1"/>
      <protection hidden="1"/>
    </xf>
    <xf numFmtId="0" fontId="110" fillId="7" borderId="0" xfId="0" applyFont="1" applyFill="1" applyAlignment="1" applyProtection="1">
      <alignment vertical="top" wrapText="1"/>
      <protection hidden="1"/>
    </xf>
    <xf numFmtId="0" fontId="82" fillId="7" borderId="0" xfId="0" applyFont="1" applyFill="1" applyAlignment="1" applyProtection="1">
      <alignment horizontal="center" vertical="top" wrapText="1"/>
      <protection hidden="1"/>
    </xf>
    <xf numFmtId="0" fontId="86" fillId="7" borderId="130" xfId="0" applyFont="1" applyFill="1" applyBorder="1" applyAlignment="1" applyProtection="1">
      <alignment horizontal="center" vertical="center" wrapText="1"/>
      <protection hidden="1"/>
    </xf>
    <xf numFmtId="1" fontId="98" fillId="7" borderId="0" xfId="0" applyNumberFormat="1" applyFont="1" applyFill="1" applyAlignment="1" applyProtection="1">
      <alignment horizontal="center" vertical="center"/>
      <protection hidden="1"/>
    </xf>
    <xf numFmtId="0" fontId="100" fillId="7" borderId="133" xfId="0" applyFont="1" applyFill="1" applyBorder="1" applyProtection="1">
      <protection hidden="1"/>
    </xf>
    <xf numFmtId="0" fontId="105" fillId="7" borderId="0" xfId="0" applyFont="1" applyFill="1" applyAlignment="1" applyProtection="1">
      <alignment vertical="center"/>
      <protection hidden="1"/>
    </xf>
    <xf numFmtId="0" fontId="0" fillId="7" borderId="67" xfId="0" applyFill="1" applyBorder="1" applyProtection="1">
      <protection hidden="1"/>
    </xf>
    <xf numFmtId="4" fontId="97" fillId="7" borderId="0" xfId="0" applyNumberFormat="1" applyFont="1" applyFill="1" applyAlignment="1" applyProtection="1">
      <alignment horizontal="center" vertical="center"/>
      <protection hidden="1"/>
    </xf>
    <xf numFmtId="0" fontId="38" fillId="7" borderId="0" xfId="0" applyFont="1" applyFill="1" applyAlignment="1" applyProtection="1">
      <alignment horizontal="center"/>
      <protection hidden="1"/>
    </xf>
    <xf numFmtId="0" fontId="59" fillId="17" borderId="0" xfId="0" applyFont="1" applyFill="1" applyAlignment="1" applyProtection="1">
      <alignment vertical="center"/>
      <protection locked="0" hidden="1"/>
    </xf>
    <xf numFmtId="2" fontId="97" fillId="7" borderId="0" xfId="0" applyNumberFormat="1" applyFont="1" applyFill="1" applyAlignment="1" applyProtection="1">
      <alignment horizontal="center" vertical="center"/>
      <protection hidden="1"/>
    </xf>
    <xf numFmtId="0" fontId="59" fillId="0" borderId="0" xfId="0" applyFont="1" applyAlignment="1" applyProtection="1">
      <alignment vertical="center"/>
      <protection locked="0" hidden="1"/>
    </xf>
    <xf numFmtId="0" fontId="40" fillId="2" borderId="0" xfId="0" applyFont="1" applyFill="1" applyProtection="1">
      <protection hidden="1"/>
    </xf>
    <xf numFmtId="0" fontId="70" fillId="7" borderId="0" xfId="0" applyFont="1" applyFill="1" applyAlignment="1" applyProtection="1">
      <alignment vertical="center"/>
      <protection locked="0" hidden="1"/>
    </xf>
    <xf numFmtId="0" fontId="104" fillId="7" borderId="0" xfId="0" applyFont="1" applyFill="1" applyAlignment="1" applyProtection="1">
      <alignment horizontal="left" vertical="center"/>
      <protection hidden="1"/>
    </xf>
    <xf numFmtId="0" fontId="104" fillId="7" borderId="130" xfId="0" applyFont="1" applyFill="1" applyBorder="1" applyAlignment="1" applyProtection="1">
      <alignment horizontal="left" vertical="center"/>
      <protection hidden="1"/>
    </xf>
    <xf numFmtId="0" fontId="62" fillId="7" borderId="132" xfId="0" applyFont="1" applyFill="1" applyBorder="1" applyAlignment="1" applyProtection="1">
      <alignment horizontal="center" vertical="center"/>
      <protection hidden="1"/>
    </xf>
    <xf numFmtId="0" fontId="62" fillId="7" borderId="0" xfId="0" applyFont="1" applyFill="1" applyAlignment="1" applyProtection="1">
      <alignment horizontal="center" vertical="center"/>
      <protection hidden="1"/>
    </xf>
    <xf numFmtId="0" fontId="38" fillId="7" borderId="133" xfId="0" applyFont="1" applyFill="1" applyBorder="1" applyAlignment="1" applyProtection="1">
      <alignment horizontal="center"/>
      <protection hidden="1"/>
    </xf>
    <xf numFmtId="0" fontId="38" fillId="7" borderId="133" xfId="0" applyFont="1" applyFill="1" applyBorder="1" applyAlignment="1" applyProtection="1">
      <alignment vertical="center"/>
      <protection hidden="1"/>
    </xf>
    <xf numFmtId="0" fontId="96" fillId="7" borderId="133" xfId="0" applyFont="1" applyFill="1" applyBorder="1" applyAlignment="1" applyProtection="1">
      <alignment horizontal="center" vertical="center"/>
      <protection hidden="1"/>
    </xf>
    <xf numFmtId="4" fontId="65" fillId="7" borderId="10" xfId="0" applyNumberFormat="1" applyFont="1" applyFill="1" applyBorder="1" applyAlignment="1" applyProtection="1">
      <alignment vertical="center"/>
      <protection hidden="1"/>
    </xf>
    <xf numFmtId="4" fontId="58" fillId="16" borderId="1" xfId="0" applyNumberFormat="1" applyFont="1" applyFill="1" applyBorder="1" applyAlignment="1" applyProtection="1">
      <alignment vertical="center"/>
      <protection hidden="1"/>
    </xf>
    <xf numFmtId="4" fontId="58" fillId="16" borderId="2" xfId="0" applyNumberFormat="1" applyFont="1" applyFill="1" applyBorder="1" applyAlignment="1" applyProtection="1">
      <alignment vertical="center"/>
      <protection hidden="1"/>
    </xf>
    <xf numFmtId="4" fontId="58" fillId="16" borderId="3" xfId="0" applyNumberFormat="1" applyFont="1" applyFill="1" applyBorder="1" applyAlignment="1" applyProtection="1">
      <alignment vertical="center"/>
      <protection hidden="1"/>
    </xf>
    <xf numFmtId="4" fontId="94" fillId="7" borderId="0" xfId="0" applyNumberFormat="1" applyFont="1" applyFill="1" applyAlignment="1" applyProtection="1">
      <alignment vertical="center"/>
      <protection hidden="1"/>
    </xf>
    <xf numFmtId="4" fontId="65" fillId="7" borderId="133" xfId="0" applyNumberFormat="1" applyFont="1" applyFill="1" applyBorder="1" applyAlignment="1" applyProtection="1">
      <alignment vertical="center"/>
      <protection hidden="1"/>
    </xf>
    <xf numFmtId="49" fontId="22" fillId="0" borderId="34" xfId="0" applyNumberFormat="1" applyFont="1" applyBorder="1" applyAlignment="1" applyProtection="1">
      <alignment vertical="center" wrapText="1"/>
      <protection locked="0" hidden="1"/>
    </xf>
    <xf numFmtId="49" fontId="22" fillId="0" borderId="32" xfId="0" applyNumberFormat="1" applyFont="1" applyBorder="1" applyAlignment="1" applyProtection="1">
      <alignment vertical="center" wrapText="1"/>
      <protection locked="0" hidden="1"/>
    </xf>
    <xf numFmtId="49" fontId="22" fillId="0" borderId="33" xfId="0" applyNumberFormat="1" applyFont="1" applyBorder="1" applyAlignment="1" applyProtection="1">
      <alignment vertical="center" wrapText="1"/>
      <protection locked="0" hidden="1"/>
    </xf>
    <xf numFmtId="0" fontId="3" fillId="0" borderId="34" xfId="0" applyFont="1" applyBorder="1" applyAlignment="1" applyProtection="1">
      <alignment horizontal="center" vertical="center"/>
      <protection locked="0" hidden="1"/>
    </xf>
    <xf numFmtId="0" fontId="3" fillId="0" borderId="32" xfId="0" applyFont="1" applyBorder="1" applyAlignment="1" applyProtection="1">
      <alignment horizontal="center" vertical="center"/>
      <protection locked="0" hidden="1"/>
    </xf>
    <xf numFmtId="0" fontId="3" fillId="0" borderId="33" xfId="0" applyFont="1" applyBorder="1" applyAlignment="1" applyProtection="1">
      <alignment horizontal="center" vertical="center"/>
      <protection locked="0" hidden="1"/>
    </xf>
    <xf numFmtId="2" fontId="61" fillId="7" borderId="0" xfId="0" applyNumberFormat="1" applyFont="1" applyFill="1" applyAlignment="1" applyProtection="1">
      <alignment horizontal="center" vertical="center"/>
      <protection locked="0" hidden="1"/>
    </xf>
    <xf numFmtId="4" fontId="61" fillId="2" borderId="0" xfId="0" applyNumberFormat="1" applyFont="1" applyFill="1" applyAlignment="1" applyProtection="1">
      <alignment horizontal="center" vertical="center"/>
      <protection locked="0" hidden="1"/>
    </xf>
    <xf numFmtId="1" fontId="61" fillId="2" borderId="0" xfId="0" applyNumberFormat="1" applyFont="1" applyFill="1" applyAlignment="1" applyProtection="1">
      <alignment horizontal="center" vertical="center"/>
      <protection locked="0" hidden="1"/>
    </xf>
    <xf numFmtId="0" fontId="37" fillId="2" borderId="0" xfId="0" applyFont="1" applyFill="1" applyAlignment="1" applyProtection="1">
      <alignment horizontal="center" vertical="center"/>
      <protection hidden="1"/>
    </xf>
    <xf numFmtId="0" fontId="38" fillId="2" borderId="0" xfId="0" applyFont="1" applyFill="1" applyAlignment="1" applyProtection="1">
      <alignment horizontal="center" vertical="center" wrapText="1"/>
      <protection hidden="1"/>
    </xf>
    <xf numFmtId="0" fontId="97" fillId="7" borderId="0" xfId="0" applyFont="1" applyFill="1" applyAlignment="1" applyProtection="1">
      <alignment horizontal="left" vertical="center"/>
      <protection hidden="1"/>
    </xf>
    <xf numFmtId="0" fontId="85" fillId="16" borderId="5" xfId="0" applyFont="1" applyFill="1" applyBorder="1" applyAlignment="1" applyProtection="1">
      <alignment horizontal="center" vertical="center"/>
      <protection hidden="1"/>
    </xf>
    <xf numFmtId="0" fontId="85" fillId="16" borderId="6" xfId="0" applyFont="1" applyFill="1" applyBorder="1" applyAlignment="1" applyProtection="1">
      <alignment horizontal="center" vertical="center"/>
      <protection hidden="1"/>
    </xf>
    <xf numFmtId="0" fontId="85" fillId="16" borderId="7" xfId="0" applyFont="1" applyFill="1" applyBorder="1" applyAlignment="1" applyProtection="1">
      <alignment horizontal="center" vertical="center"/>
      <protection hidden="1"/>
    </xf>
    <xf numFmtId="0" fontId="85" fillId="16" borderId="9" xfId="0" applyFont="1" applyFill="1" applyBorder="1" applyAlignment="1" applyProtection="1">
      <alignment horizontal="center" vertical="center"/>
      <protection hidden="1"/>
    </xf>
    <xf numFmtId="0" fontId="85" fillId="16" borderId="10" xfId="0" applyFont="1" applyFill="1" applyBorder="1" applyAlignment="1" applyProtection="1">
      <alignment horizontal="center" vertical="center"/>
      <protection hidden="1"/>
    </xf>
    <xf numFmtId="0" fontId="85" fillId="16" borderId="11" xfId="0" applyFont="1" applyFill="1" applyBorder="1" applyAlignment="1" applyProtection="1">
      <alignment horizontal="center" vertical="center"/>
      <protection hidden="1"/>
    </xf>
    <xf numFmtId="0" fontId="65" fillId="7" borderId="0" xfId="0" applyFont="1" applyFill="1" applyAlignment="1" applyProtection="1">
      <alignment vertical="center"/>
      <protection hidden="1"/>
    </xf>
    <xf numFmtId="0" fontId="65" fillId="7" borderId="10" xfId="0" applyFont="1" applyFill="1" applyBorder="1" applyAlignment="1" applyProtection="1">
      <alignment vertical="center"/>
      <protection hidden="1"/>
    </xf>
    <xf numFmtId="0" fontId="58" fillId="7" borderId="0" xfId="0" applyFont="1" applyFill="1" applyAlignment="1" applyProtection="1">
      <alignment vertical="center"/>
      <protection hidden="1"/>
    </xf>
    <xf numFmtId="0" fontId="58" fillId="7" borderId="8" xfId="0" applyFont="1" applyFill="1" applyBorder="1" applyAlignment="1" applyProtection="1">
      <alignment vertical="center"/>
      <protection hidden="1"/>
    </xf>
    <xf numFmtId="0" fontId="106" fillId="7" borderId="0" xfId="0" applyFont="1" applyFill="1" applyAlignment="1" applyProtection="1">
      <alignment horizontal="center" vertical="center" wrapText="1"/>
      <protection hidden="1"/>
    </xf>
    <xf numFmtId="0" fontId="3" fillId="0" borderId="0" xfId="0" applyFont="1" applyAlignment="1" applyProtection="1">
      <alignment horizontal="center" vertical="center" wrapText="1"/>
      <protection locked="0" hidden="1"/>
    </xf>
    <xf numFmtId="0" fontId="6" fillId="0" borderId="34" xfId="0" applyFont="1" applyBorder="1" applyAlignment="1" applyProtection="1">
      <alignment horizontal="center" vertical="center"/>
      <protection locked="0" hidden="1"/>
    </xf>
    <xf numFmtId="0" fontId="6" fillId="0" borderId="32" xfId="0" applyFont="1" applyBorder="1" applyAlignment="1" applyProtection="1">
      <alignment horizontal="center" vertical="center"/>
      <protection locked="0" hidden="1"/>
    </xf>
    <xf numFmtId="0" fontId="6" fillId="0" borderId="33" xfId="0" applyFont="1" applyBorder="1" applyAlignment="1" applyProtection="1">
      <alignment horizontal="center" vertical="center"/>
      <protection locked="0" hidden="1"/>
    </xf>
    <xf numFmtId="0" fontId="3" fillId="0" borderId="0" xfId="0" applyFont="1" applyAlignment="1" applyProtection="1">
      <alignment horizontal="center" vertical="center"/>
      <protection locked="0" hidden="1"/>
    </xf>
    <xf numFmtId="0" fontId="3" fillId="0" borderId="0" xfId="0" applyFont="1" applyAlignment="1" applyProtection="1">
      <alignment vertical="center" wrapText="1"/>
      <protection locked="0" hidden="1"/>
    </xf>
    <xf numFmtId="0" fontId="6" fillId="0" borderId="34" xfId="0" applyFont="1" applyBorder="1" applyAlignment="1" applyProtection="1">
      <alignment vertical="center"/>
      <protection locked="0" hidden="1"/>
    </xf>
    <xf numFmtId="0" fontId="6" fillId="0" borderId="32" xfId="0" applyFont="1" applyBorder="1" applyAlignment="1" applyProtection="1">
      <alignment vertical="center"/>
      <protection locked="0" hidden="1"/>
    </xf>
    <xf numFmtId="0" fontId="6" fillId="0" borderId="33" xfId="0" applyFont="1" applyBorder="1" applyAlignment="1" applyProtection="1">
      <alignment vertical="center"/>
      <protection locked="0" hidden="1"/>
    </xf>
    <xf numFmtId="0" fontId="56" fillId="0" borderId="1" xfId="0" applyFont="1" applyBorder="1" applyAlignment="1" applyProtection="1">
      <alignment horizontal="center" vertical="center"/>
      <protection locked="0" hidden="1"/>
    </xf>
    <xf numFmtId="0" fontId="56" fillId="0" borderId="3" xfId="0" applyFont="1" applyBorder="1" applyAlignment="1" applyProtection="1">
      <alignment horizontal="center" vertical="center"/>
      <protection locked="0" hidden="1"/>
    </xf>
    <xf numFmtId="0" fontId="8" fillId="4" borderId="5" xfId="0" applyFont="1" applyFill="1" applyBorder="1" applyAlignment="1" applyProtection="1">
      <alignment horizontal="center" vertical="center"/>
      <protection locked="0" hidden="1"/>
    </xf>
    <xf numFmtId="0" fontId="8" fillId="4" borderId="7" xfId="0" applyFont="1" applyFill="1" applyBorder="1" applyAlignment="1" applyProtection="1">
      <alignment horizontal="center" vertical="center"/>
      <protection locked="0" hidden="1"/>
    </xf>
    <xf numFmtId="0" fontId="8" fillId="4" borderId="9" xfId="0" applyFont="1" applyFill="1" applyBorder="1" applyAlignment="1" applyProtection="1">
      <alignment horizontal="center" vertical="center"/>
      <protection locked="0" hidden="1"/>
    </xf>
    <xf numFmtId="0" fontId="8" fillId="4" borderId="11" xfId="0" applyFont="1" applyFill="1" applyBorder="1" applyAlignment="1" applyProtection="1">
      <alignment horizontal="center" vertical="center"/>
      <protection locked="0" hidden="1"/>
    </xf>
    <xf numFmtId="0" fontId="6" fillId="9" borderId="5" xfId="0" applyFont="1" applyFill="1" applyBorder="1" applyAlignment="1" applyProtection="1">
      <alignment horizontal="center" vertical="center"/>
      <protection locked="0" hidden="1"/>
    </xf>
    <xf numFmtId="0" fontId="6" fillId="9" borderId="6" xfId="0" applyFont="1" applyFill="1" applyBorder="1" applyAlignment="1" applyProtection="1">
      <alignment horizontal="center" vertical="center"/>
      <protection locked="0" hidden="1"/>
    </xf>
    <xf numFmtId="0" fontId="6" fillId="9" borderId="7" xfId="0" applyFont="1" applyFill="1" applyBorder="1" applyAlignment="1" applyProtection="1">
      <alignment horizontal="center" vertical="center"/>
      <protection locked="0" hidden="1"/>
    </xf>
    <xf numFmtId="0" fontId="7" fillId="0" borderId="35" xfId="0" applyFont="1" applyBorder="1" applyAlignment="1" applyProtection="1">
      <alignment vertical="center"/>
      <protection locked="0" hidden="1"/>
    </xf>
    <xf numFmtId="0" fontId="3" fillId="0" borderId="0" xfId="0" applyFont="1" applyProtection="1">
      <protection locked="0" hidden="1"/>
    </xf>
    <xf numFmtId="0" fontId="31" fillId="4" borderId="5" xfId="0" applyFont="1" applyFill="1" applyBorder="1" applyAlignment="1" applyProtection="1">
      <alignment horizontal="center" vertical="center"/>
      <protection locked="0" hidden="1"/>
    </xf>
    <xf numFmtId="0" fontId="31" fillId="4" borderId="7" xfId="0" applyFont="1" applyFill="1" applyBorder="1" applyAlignment="1" applyProtection="1">
      <alignment horizontal="center" vertical="center"/>
      <protection locked="0" hidden="1"/>
    </xf>
    <xf numFmtId="0" fontId="31" fillId="4" borderId="9" xfId="0" applyFont="1" applyFill="1" applyBorder="1" applyAlignment="1" applyProtection="1">
      <alignment horizontal="center" vertical="center"/>
      <protection locked="0" hidden="1"/>
    </xf>
    <xf numFmtId="0" fontId="31" fillId="4" borderId="11" xfId="0" applyFont="1" applyFill="1" applyBorder="1" applyAlignment="1" applyProtection="1">
      <alignment horizontal="center" vertical="center"/>
      <protection locked="0" hidden="1"/>
    </xf>
    <xf numFmtId="4" fontId="5" fillId="2" borderId="68" xfId="0" applyNumberFormat="1" applyFont="1" applyFill="1" applyBorder="1" applyProtection="1">
      <protection hidden="1"/>
    </xf>
    <xf numFmtId="4" fontId="5" fillId="2" borderId="63" xfId="0" applyNumberFormat="1" applyFont="1" applyFill="1" applyBorder="1" applyProtection="1">
      <protection hidden="1"/>
    </xf>
    <xf numFmtId="4" fontId="5" fillId="2" borderId="69" xfId="0" applyNumberFormat="1" applyFont="1" applyFill="1" applyBorder="1" applyProtection="1">
      <protection hidden="1"/>
    </xf>
    <xf numFmtId="0" fontId="6" fillId="9" borderId="9" xfId="0" applyFont="1" applyFill="1" applyBorder="1" applyAlignment="1" applyProtection="1">
      <alignment horizontal="center" vertical="center"/>
      <protection locked="0" hidden="1"/>
    </xf>
    <xf numFmtId="0" fontId="6" fillId="9" borderId="10" xfId="0" applyFont="1" applyFill="1" applyBorder="1" applyAlignment="1" applyProtection="1">
      <alignment horizontal="center" vertical="center"/>
      <protection locked="0" hidden="1"/>
    </xf>
    <xf numFmtId="0" fontId="6" fillId="9" borderId="11" xfId="0" applyFont="1" applyFill="1" applyBorder="1" applyAlignment="1" applyProtection="1">
      <alignment horizontal="center" vertical="center"/>
      <protection locked="0" hidden="1"/>
    </xf>
    <xf numFmtId="0" fontId="6" fillId="0" borderId="0" xfId="0" applyFont="1" applyAlignment="1" applyProtection="1">
      <alignment horizontal="center" vertical="center"/>
      <protection locked="0" hidden="1"/>
    </xf>
    <xf numFmtId="0" fontId="44" fillId="0" borderId="1" xfId="0" applyFont="1" applyBorder="1" applyAlignment="1" applyProtection="1">
      <alignment horizontal="center" vertical="center"/>
      <protection locked="0" hidden="1"/>
    </xf>
    <xf numFmtId="0" fontId="44" fillId="0" borderId="2" xfId="0" applyFont="1" applyBorder="1" applyAlignment="1" applyProtection="1">
      <alignment horizontal="center" vertical="center"/>
      <protection locked="0" hidden="1"/>
    </xf>
    <xf numFmtId="0" fontId="44" fillId="0" borderId="3" xfId="0" applyFont="1" applyBorder="1" applyAlignment="1" applyProtection="1">
      <alignment horizontal="center" vertical="center"/>
      <protection locked="0" hidden="1"/>
    </xf>
    <xf numFmtId="0" fontId="7" fillId="9" borderId="5" xfId="0" applyFont="1" applyFill="1" applyBorder="1" applyAlignment="1" applyProtection="1">
      <alignment horizontal="center" vertical="center"/>
      <protection locked="0" hidden="1"/>
    </xf>
    <xf numFmtId="0" fontId="7" fillId="9" borderId="6" xfId="0" applyFont="1" applyFill="1" applyBorder="1" applyAlignment="1" applyProtection="1">
      <alignment horizontal="center" vertical="center"/>
      <protection locked="0" hidden="1"/>
    </xf>
    <xf numFmtId="0" fontId="7" fillId="9" borderId="7" xfId="0" applyFont="1" applyFill="1" applyBorder="1" applyAlignment="1" applyProtection="1">
      <alignment horizontal="center" vertical="center"/>
      <protection locked="0" hidden="1"/>
    </xf>
    <xf numFmtId="0" fontId="7" fillId="9" borderId="9" xfId="0" applyFont="1" applyFill="1" applyBorder="1" applyAlignment="1" applyProtection="1">
      <alignment horizontal="center" vertical="center"/>
      <protection locked="0" hidden="1"/>
    </xf>
    <xf numFmtId="0" fontId="7" fillId="9" borderId="10" xfId="0" applyFont="1" applyFill="1" applyBorder="1" applyAlignment="1" applyProtection="1">
      <alignment horizontal="center" vertical="center"/>
      <protection locked="0" hidden="1"/>
    </xf>
    <xf numFmtId="0" fontId="7" fillId="9" borderId="11" xfId="0" applyFont="1" applyFill="1" applyBorder="1" applyAlignment="1" applyProtection="1">
      <alignment horizontal="center" vertical="center"/>
      <protection locked="0" hidden="1"/>
    </xf>
    <xf numFmtId="0" fontId="6" fillId="0" borderId="0" xfId="0" applyFont="1" applyAlignment="1" applyProtection="1">
      <alignment horizontal="center"/>
      <protection locked="0" hidden="1"/>
    </xf>
    <xf numFmtId="0" fontId="7" fillId="0" borderId="0" xfId="0" applyFont="1" applyAlignment="1" applyProtection="1">
      <alignment horizontal="center" vertical="center"/>
      <protection locked="0" hidden="1"/>
    </xf>
    <xf numFmtId="0" fontId="6" fillId="9" borderId="5" xfId="0" applyFont="1" applyFill="1" applyBorder="1" applyAlignment="1" applyProtection="1">
      <alignment horizontal="left" vertical="center" wrapText="1"/>
      <protection locked="0" hidden="1"/>
    </xf>
    <xf numFmtId="0" fontId="6" fillId="9" borderId="6" xfId="0" applyFont="1" applyFill="1" applyBorder="1" applyAlignment="1" applyProtection="1">
      <alignment horizontal="left" vertical="center" wrapText="1"/>
      <protection locked="0" hidden="1"/>
    </xf>
    <xf numFmtId="0" fontId="6" fillId="9" borderId="7" xfId="0" applyFont="1" applyFill="1" applyBorder="1" applyAlignment="1" applyProtection="1">
      <alignment horizontal="left" vertical="center" wrapText="1"/>
      <protection locked="0" hidden="1"/>
    </xf>
    <xf numFmtId="0" fontId="6" fillId="9" borderId="9" xfId="0" applyFont="1" applyFill="1" applyBorder="1" applyAlignment="1" applyProtection="1">
      <alignment horizontal="left" vertical="center" wrapText="1"/>
      <protection locked="0" hidden="1"/>
    </xf>
    <xf numFmtId="0" fontId="6" fillId="9" borderId="10" xfId="0" applyFont="1" applyFill="1" applyBorder="1" applyAlignment="1" applyProtection="1">
      <alignment horizontal="left" vertical="center" wrapText="1"/>
      <protection locked="0" hidden="1"/>
    </xf>
    <xf numFmtId="0" fontId="6" fillId="9" borderId="11" xfId="0" applyFont="1" applyFill="1" applyBorder="1" applyAlignment="1" applyProtection="1">
      <alignment horizontal="left" vertical="center" wrapText="1"/>
      <protection locked="0" hidden="1"/>
    </xf>
    <xf numFmtId="0" fontId="6" fillId="0" borderId="0" xfId="0" applyFont="1" applyAlignment="1" applyProtection="1">
      <alignment horizontal="left"/>
      <protection locked="0" hidden="1"/>
    </xf>
    <xf numFmtId="0" fontId="32" fillId="9" borderId="9" xfId="0" applyFont="1" applyFill="1" applyBorder="1" applyAlignment="1" applyProtection="1">
      <alignment horizontal="center" vertical="center"/>
      <protection locked="0" hidden="1"/>
    </xf>
    <xf numFmtId="0" fontId="32" fillId="9" borderId="10" xfId="0" applyFont="1" applyFill="1" applyBorder="1" applyAlignment="1" applyProtection="1">
      <alignment horizontal="center" vertical="center"/>
      <protection locked="0" hidden="1"/>
    </xf>
    <xf numFmtId="0" fontId="32" fillId="9" borderId="11" xfId="0" applyFont="1" applyFill="1" applyBorder="1" applyAlignment="1" applyProtection="1">
      <alignment horizontal="center" vertical="center"/>
      <protection locked="0" hidden="1"/>
    </xf>
    <xf numFmtId="0" fontId="6" fillId="0" borderId="35" xfId="0" applyFont="1" applyBorder="1" applyAlignment="1" applyProtection="1">
      <alignment horizontal="center" vertical="center"/>
      <protection locked="0" hidden="1"/>
    </xf>
    <xf numFmtId="0" fontId="7" fillId="9" borderId="5" xfId="0" applyFont="1" applyFill="1" applyBorder="1" applyAlignment="1" applyProtection="1">
      <alignment horizontal="center" vertical="center" wrapText="1"/>
      <protection locked="0" hidden="1"/>
    </xf>
    <xf numFmtId="0" fontId="7" fillId="9" borderId="6" xfId="0" applyFont="1" applyFill="1" applyBorder="1" applyAlignment="1" applyProtection="1">
      <alignment horizontal="center" vertical="center" wrapText="1"/>
      <protection locked="0" hidden="1"/>
    </xf>
    <xf numFmtId="0" fontId="7" fillId="9" borderId="7" xfId="0" applyFont="1" applyFill="1" applyBorder="1" applyAlignment="1" applyProtection="1">
      <alignment horizontal="center" vertical="center" wrapText="1"/>
      <protection locked="0" hidden="1"/>
    </xf>
    <xf numFmtId="0" fontId="7" fillId="9" borderId="9" xfId="0" applyFont="1" applyFill="1" applyBorder="1" applyAlignment="1" applyProtection="1">
      <alignment horizontal="center" vertical="center" wrapText="1"/>
      <protection locked="0" hidden="1"/>
    </xf>
    <xf numFmtId="0" fontId="7" fillId="9" borderId="10" xfId="0" applyFont="1" applyFill="1" applyBorder="1" applyAlignment="1" applyProtection="1">
      <alignment horizontal="center" vertical="center" wrapText="1"/>
      <protection locked="0" hidden="1"/>
    </xf>
    <xf numFmtId="0" fontId="7" fillId="9" borderId="11" xfId="0" applyFont="1" applyFill="1" applyBorder="1" applyAlignment="1" applyProtection="1">
      <alignment horizontal="center" vertical="center" wrapText="1"/>
      <protection locked="0" hidden="1"/>
    </xf>
    <xf numFmtId="0" fontId="22" fillId="9" borderId="5" xfId="0" applyFont="1" applyFill="1" applyBorder="1" applyAlignment="1" applyProtection="1">
      <alignment horizontal="left" vertical="center" wrapText="1"/>
      <protection locked="0" hidden="1"/>
    </xf>
    <xf numFmtId="0" fontId="22" fillId="9" borderId="6" xfId="0" applyFont="1" applyFill="1" applyBorder="1" applyAlignment="1" applyProtection="1">
      <alignment horizontal="left" vertical="center" wrapText="1"/>
      <protection locked="0" hidden="1"/>
    </xf>
    <xf numFmtId="0" fontId="22" fillId="9" borderId="7" xfId="0" applyFont="1" applyFill="1" applyBorder="1" applyAlignment="1" applyProtection="1">
      <alignment horizontal="left" vertical="center" wrapText="1"/>
      <protection locked="0" hidden="1"/>
    </xf>
    <xf numFmtId="0" fontId="22" fillId="9" borderId="9" xfId="0" applyFont="1" applyFill="1" applyBorder="1" applyAlignment="1" applyProtection="1">
      <alignment horizontal="left" vertical="center" wrapText="1"/>
      <protection locked="0" hidden="1"/>
    </xf>
    <xf numFmtId="0" fontId="22" fillId="9" borderId="10" xfId="0" applyFont="1" applyFill="1" applyBorder="1" applyAlignment="1" applyProtection="1">
      <alignment horizontal="left" vertical="center" wrapText="1"/>
      <protection locked="0" hidden="1"/>
    </xf>
    <xf numFmtId="0" fontId="22" fillId="9" borderId="11" xfId="0" applyFont="1" applyFill="1" applyBorder="1" applyAlignment="1" applyProtection="1">
      <alignment horizontal="left" vertical="center" wrapText="1"/>
      <protection locked="0" hidden="1"/>
    </xf>
    <xf numFmtId="0" fontId="0" fillId="7" borderId="63" xfId="0" applyFill="1" applyBorder="1"/>
    <xf numFmtId="0" fontId="43" fillId="7" borderId="0" xfId="0" applyFont="1" applyFill="1" applyAlignment="1" applyProtection="1">
      <alignment horizontal="center" vertical="center"/>
      <protection hidden="1"/>
    </xf>
    <xf numFmtId="0" fontId="43" fillId="7" borderId="130" xfId="0" applyFont="1" applyFill="1" applyBorder="1" applyAlignment="1" applyProtection="1">
      <alignment horizontal="center" vertical="center"/>
      <protection hidden="1"/>
    </xf>
    <xf numFmtId="0" fontId="38" fillId="7" borderId="0" xfId="0" applyFont="1" applyFill="1" applyAlignment="1" applyProtection="1">
      <alignment horizontal="right" vertical="center"/>
      <protection hidden="1"/>
    </xf>
    <xf numFmtId="0" fontId="84" fillId="5" borderId="0" xfId="0" applyFont="1" applyFill="1" applyAlignment="1" applyProtection="1">
      <alignment horizontal="center" vertical="center" wrapText="1"/>
      <protection hidden="1"/>
    </xf>
    <xf numFmtId="0" fontId="84" fillId="5" borderId="63" xfId="0" applyFont="1" applyFill="1" applyBorder="1" applyAlignment="1" applyProtection="1">
      <alignment horizontal="center" vertical="center" wrapText="1"/>
      <protection hidden="1"/>
    </xf>
    <xf numFmtId="0" fontId="68" fillId="5" borderId="66" xfId="0" applyFont="1" applyFill="1" applyBorder="1" applyAlignment="1" applyProtection="1">
      <alignment horizontal="center" wrapText="1"/>
      <protection hidden="1"/>
    </xf>
    <xf numFmtId="0" fontId="68" fillId="5" borderId="0" xfId="0" applyFont="1" applyFill="1" applyAlignment="1" applyProtection="1">
      <alignment horizontal="center" wrapText="1"/>
      <protection hidden="1"/>
    </xf>
    <xf numFmtId="0" fontId="68" fillId="5" borderId="68" xfId="0" applyFont="1" applyFill="1" applyBorder="1" applyAlignment="1" applyProtection="1">
      <alignment horizontal="center" wrapText="1"/>
      <protection hidden="1"/>
    </xf>
    <xf numFmtId="0" fontId="68" fillId="5" borderId="63" xfId="0" applyFont="1" applyFill="1" applyBorder="1" applyAlignment="1" applyProtection="1">
      <alignment horizontal="center" wrapText="1"/>
      <protection hidden="1"/>
    </xf>
    <xf numFmtId="0" fontId="71" fillId="5" borderId="63" xfId="0" applyFont="1" applyFill="1" applyBorder="1" applyAlignment="1" applyProtection="1">
      <alignment horizontal="center" vertical="center" wrapText="1"/>
      <protection hidden="1"/>
    </xf>
    <xf numFmtId="0" fontId="71" fillId="5" borderId="69" xfId="0" applyFont="1" applyFill="1" applyBorder="1" applyAlignment="1" applyProtection="1">
      <alignment horizontal="center" vertical="center" wrapText="1"/>
      <protection hidden="1"/>
    </xf>
    <xf numFmtId="4" fontId="103" fillId="7" borderId="0" xfId="0" applyNumberFormat="1" applyFont="1" applyFill="1" applyProtection="1">
      <protection hidden="1"/>
    </xf>
    <xf numFmtId="0" fontId="103" fillId="7" borderId="0" xfId="0" applyFont="1" applyFill="1" applyProtection="1">
      <protection hidden="1"/>
    </xf>
    <xf numFmtId="4" fontId="56" fillId="7" borderId="0" xfId="0" applyNumberFormat="1" applyFont="1" applyFill="1" applyAlignment="1" applyProtection="1">
      <alignment horizontal="center" vertical="center" wrapText="1"/>
      <protection hidden="1"/>
    </xf>
    <xf numFmtId="4" fontId="65" fillId="7" borderId="6" xfId="0" applyNumberFormat="1" applyFont="1" applyFill="1" applyBorder="1" applyAlignment="1" applyProtection="1">
      <alignment vertical="center"/>
      <protection hidden="1"/>
    </xf>
    <xf numFmtId="0" fontId="93" fillId="16" borderId="5" xfId="0" applyFont="1" applyFill="1" applyBorder="1" applyAlignment="1" applyProtection="1">
      <alignment horizontal="center" vertical="top" wrapText="1"/>
      <protection hidden="1"/>
    </xf>
    <xf numFmtId="0" fontId="93" fillId="16" borderId="6" xfId="0" applyFont="1" applyFill="1" applyBorder="1" applyAlignment="1" applyProtection="1">
      <alignment horizontal="center" vertical="top" wrapText="1"/>
      <protection hidden="1"/>
    </xf>
    <xf numFmtId="0" fontId="93" fillId="16" borderId="7" xfId="0" applyFont="1" applyFill="1" applyBorder="1" applyAlignment="1" applyProtection="1">
      <alignment horizontal="center" vertical="top" wrapText="1"/>
      <protection hidden="1"/>
    </xf>
    <xf numFmtId="0" fontId="93" fillId="16" borderId="9" xfId="0" applyFont="1" applyFill="1" applyBorder="1" applyAlignment="1" applyProtection="1">
      <alignment horizontal="center" vertical="top" wrapText="1"/>
      <protection hidden="1"/>
    </xf>
    <xf numFmtId="0" fontId="93" fillId="16" borderId="10" xfId="0" applyFont="1" applyFill="1" applyBorder="1" applyAlignment="1" applyProtection="1">
      <alignment horizontal="center" vertical="top" wrapText="1"/>
      <protection hidden="1"/>
    </xf>
    <xf numFmtId="0" fontId="93" fillId="16" borderId="11" xfId="0" applyFont="1" applyFill="1" applyBorder="1" applyAlignment="1" applyProtection="1">
      <alignment horizontal="center" vertical="top" wrapText="1"/>
      <protection hidden="1"/>
    </xf>
    <xf numFmtId="4" fontId="103" fillId="7" borderId="6" xfId="0" applyNumberFormat="1" applyFont="1" applyFill="1" applyBorder="1" applyAlignment="1" applyProtection="1">
      <alignment vertical="center"/>
      <protection hidden="1"/>
    </xf>
    <xf numFmtId="4" fontId="65" fillId="7" borderId="0" xfId="0" applyNumberFormat="1" applyFont="1" applyFill="1" applyAlignment="1" applyProtection="1">
      <alignment horizontal="center" vertical="center"/>
      <protection hidden="1"/>
    </xf>
    <xf numFmtId="4" fontId="95" fillId="7" borderId="10" xfId="0" applyNumberFormat="1" applyFont="1" applyFill="1" applyBorder="1" applyAlignment="1" applyProtection="1">
      <alignment vertical="center"/>
      <protection hidden="1"/>
    </xf>
    <xf numFmtId="0" fontId="93" fillId="7" borderId="0" xfId="0" applyFont="1" applyFill="1" applyAlignment="1" applyProtection="1">
      <alignment horizontal="right" vertical="center" wrapText="1"/>
      <protection hidden="1"/>
    </xf>
    <xf numFmtId="0" fontId="64" fillId="7" borderId="132" xfId="0" applyFont="1" applyFill="1" applyBorder="1" applyAlignment="1" applyProtection="1">
      <alignment horizontal="center" vertical="center"/>
      <protection hidden="1"/>
    </xf>
    <xf numFmtId="0" fontId="64" fillId="7" borderId="64" xfId="0" applyFont="1" applyFill="1" applyBorder="1" applyAlignment="1" applyProtection="1">
      <alignment horizontal="center" vertical="center"/>
      <protection hidden="1"/>
    </xf>
    <xf numFmtId="0" fontId="64" fillId="7" borderId="62" xfId="0" applyFont="1" applyFill="1" applyBorder="1" applyAlignment="1" applyProtection="1">
      <alignment horizontal="center" vertical="center"/>
      <protection hidden="1"/>
    </xf>
    <xf numFmtId="0" fontId="64" fillId="7" borderId="65" xfId="0" applyFont="1" applyFill="1" applyBorder="1" applyAlignment="1" applyProtection="1">
      <alignment horizontal="center" vertical="center"/>
      <protection hidden="1"/>
    </xf>
    <xf numFmtId="0" fontId="82" fillId="7" borderId="0" xfId="0" applyFont="1" applyFill="1" applyAlignment="1" applyProtection="1">
      <alignment vertical="center"/>
      <protection hidden="1"/>
    </xf>
    <xf numFmtId="0" fontId="62" fillId="7" borderId="132" xfId="0" applyFont="1" applyFill="1" applyBorder="1" applyAlignment="1" applyProtection="1">
      <alignment horizontal="center"/>
      <protection hidden="1"/>
    </xf>
    <xf numFmtId="0" fontId="62" fillId="7" borderId="0" xfId="0" applyFont="1" applyFill="1" applyAlignment="1" applyProtection="1">
      <alignment horizontal="center"/>
      <protection hidden="1"/>
    </xf>
    <xf numFmtId="4" fontId="100" fillId="7" borderId="0" xfId="0" applyNumberFormat="1" applyFont="1" applyFill="1" applyAlignment="1" applyProtection="1">
      <alignment horizontal="left"/>
      <protection hidden="1"/>
    </xf>
    <xf numFmtId="0" fontId="100" fillId="7" borderId="0" xfId="0" applyFont="1" applyFill="1" applyAlignment="1" applyProtection="1">
      <alignment horizontal="left"/>
      <protection hidden="1"/>
    </xf>
    <xf numFmtId="4" fontId="95" fillId="7" borderId="0" xfId="0" applyNumberFormat="1" applyFont="1" applyFill="1" applyProtection="1">
      <protection hidden="1"/>
    </xf>
    <xf numFmtId="0" fontId="95" fillId="7" borderId="0" xfId="0" applyFont="1" applyFill="1" applyProtection="1">
      <protection hidden="1"/>
    </xf>
    <xf numFmtId="4" fontId="58" fillId="7" borderId="2" xfId="0" applyNumberFormat="1" applyFont="1" applyFill="1" applyBorder="1" applyAlignment="1" applyProtection="1">
      <alignment horizontal="right" vertical="center"/>
      <protection hidden="1"/>
    </xf>
    <xf numFmtId="0" fontId="58" fillId="7" borderId="2" xfId="0" applyFont="1" applyFill="1" applyBorder="1" applyAlignment="1" applyProtection="1">
      <alignment horizontal="right" vertical="center"/>
      <protection hidden="1"/>
    </xf>
    <xf numFmtId="2" fontId="37" fillId="7" borderId="131" xfId="0" applyNumberFormat="1" applyFont="1" applyFill="1" applyBorder="1" applyAlignment="1" applyProtection="1">
      <alignment horizontal="center" vertical="center"/>
      <protection hidden="1"/>
    </xf>
    <xf numFmtId="2" fontId="37" fillId="7" borderId="0" xfId="0" applyNumberFormat="1" applyFont="1" applyFill="1" applyAlignment="1" applyProtection="1">
      <alignment horizontal="center" vertical="center"/>
      <protection hidden="1"/>
    </xf>
    <xf numFmtId="0" fontId="79" fillId="7" borderId="131" xfId="0" applyFont="1" applyFill="1" applyBorder="1" applyAlignment="1" applyProtection="1">
      <alignment horizontal="center" vertical="center" wrapText="1"/>
      <protection hidden="1"/>
    </xf>
    <xf numFmtId="0" fontId="79" fillId="7" borderId="0" xfId="0" applyFont="1" applyFill="1" applyAlignment="1" applyProtection="1">
      <alignment horizontal="center" vertical="center" wrapText="1"/>
      <protection hidden="1"/>
    </xf>
    <xf numFmtId="0" fontId="79" fillId="7" borderId="133" xfId="0" applyFont="1" applyFill="1" applyBorder="1" applyAlignment="1" applyProtection="1">
      <alignment horizontal="center" vertical="center" wrapText="1"/>
      <protection hidden="1"/>
    </xf>
    <xf numFmtId="4" fontId="94" fillId="16" borderId="1" xfId="0" applyNumberFormat="1" applyFont="1" applyFill="1" applyBorder="1" applyAlignment="1" applyProtection="1">
      <alignment vertical="center"/>
      <protection hidden="1"/>
    </xf>
    <xf numFmtId="4" fontId="94" fillId="16" borderId="2" xfId="0" applyNumberFormat="1" applyFont="1" applyFill="1" applyBorder="1" applyAlignment="1" applyProtection="1">
      <alignment vertical="center"/>
      <protection hidden="1"/>
    </xf>
    <xf numFmtId="4" fontId="94" fillId="16" borderId="3" xfId="0" applyNumberFormat="1" applyFont="1" applyFill="1" applyBorder="1" applyAlignment="1" applyProtection="1">
      <alignment vertical="center"/>
      <protection hidden="1"/>
    </xf>
    <xf numFmtId="4" fontId="58" fillId="7" borderId="2" xfId="0" applyNumberFormat="1" applyFont="1" applyFill="1" applyBorder="1" applyAlignment="1" applyProtection="1">
      <alignment horizontal="center" vertical="center"/>
      <protection hidden="1"/>
    </xf>
    <xf numFmtId="4" fontId="95" fillId="7" borderId="10" xfId="0" applyNumberFormat="1" applyFont="1" applyFill="1" applyBorder="1" applyProtection="1">
      <protection hidden="1"/>
    </xf>
    <xf numFmtId="0" fontId="95" fillId="7" borderId="10" xfId="0" applyFont="1" applyFill="1" applyBorder="1" applyProtection="1">
      <protection hidden="1"/>
    </xf>
    <xf numFmtId="4" fontId="100" fillId="7" borderId="0" xfId="0" applyNumberFormat="1" applyFont="1" applyFill="1" applyAlignment="1" applyProtection="1">
      <alignment horizontal="center" vertical="center" wrapText="1"/>
      <protection hidden="1"/>
    </xf>
    <xf numFmtId="0" fontId="39" fillId="2" borderId="0" xfId="0" applyFont="1" applyFill="1" applyAlignment="1" applyProtection="1">
      <alignment horizontal="left" vertical="center"/>
      <protection hidden="1"/>
    </xf>
    <xf numFmtId="0" fontId="110" fillId="7" borderId="0" xfId="0" applyFont="1" applyFill="1" applyAlignment="1" applyProtection="1">
      <alignment vertical="center" wrapText="1"/>
      <protection hidden="1"/>
    </xf>
    <xf numFmtId="0" fontId="109" fillId="7" borderId="0" xfId="0" applyFont="1" applyFill="1" applyAlignment="1" applyProtection="1">
      <alignment horizontal="center" vertical="top"/>
      <protection hidden="1"/>
    </xf>
    <xf numFmtId="0" fontId="115" fillId="7" borderId="0" xfId="0" applyFont="1" applyFill="1" applyAlignment="1" applyProtection="1">
      <alignment horizontal="center" vertical="center"/>
      <protection hidden="1"/>
    </xf>
    <xf numFmtId="0" fontId="115" fillId="7" borderId="130" xfId="0" applyFont="1" applyFill="1" applyBorder="1" applyAlignment="1" applyProtection="1">
      <alignment horizontal="center" vertical="center"/>
      <protection hidden="1"/>
    </xf>
    <xf numFmtId="0" fontId="6" fillId="4" borderId="4" xfId="0" applyFont="1" applyFill="1" applyBorder="1" applyAlignment="1" applyProtection="1">
      <alignment horizontal="left" vertical="center" wrapText="1"/>
      <protection locked="0" hidden="1"/>
    </xf>
    <xf numFmtId="0" fontId="6" fillId="4" borderId="0" xfId="0" applyFont="1" applyFill="1" applyAlignment="1" applyProtection="1">
      <alignment horizontal="left" vertical="center" wrapText="1"/>
      <protection locked="0" hidden="1"/>
    </xf>
    <xf numFmtId="0" fontId="6" fillId="4" borderId="8" xfId="0" applyFont="1" applyFill="1" applyBorder="1" applyAlignment="1" applyProtection="1">
      <alignment horizontal="left" vertical="center" wrapText="1"/>
      <protection locked="0" hidden="1"/>
    </xf>
    <xf numFmtId="0" fontId="7" fillId="0" borderId="5" xfId="0" applyFont="1" applyBorder="1" applyAlignment="1" applyProtection="1">
      <alignment horizontal="left" vertical="center" wrapText="1"/>
      <protection locked="0" hidden="1"/>
    </xf>
    <xf numFmtId="0" fontId="7" fillId="0" borderId="6" xfId="0" applyFont="1" applyBorder="1" applyAlignment="1" applyProtection="1">
      <alignment horizontal="left" vertical="center" wrapText="1"/>
      <protection locked="0" hidden="1"/>
    </xf>
    <xf numFmtId="0" fontId="7" fillId="0" borderId="7" xfId="0" applyFont="1" applyBorder="1" applyAlignment="1" applyProtection="1">
      <alignment horizontal="left" vertical="center" wrapText="1"/>
      <protection locked="0" hidden="1"/>
    </xf>
    <xf numFmtId="0" fontId="6" fillId="4" borderId="9" xfId="0" applyFont="1" applyFill="1" applyBorder="1" applyAlignment="1" applyProtection="1">
      <alignment horizontal="left" vertical="center" wrapText="1"/>
      <protection locked="0" hidden="1"/>
    </xf>
    <xf numFmtId="0" fontId="6" fillId="4" borderId="10" xfId="0" applyFont="1" applyFill="1" applyBorder="1" applyAlignment="1" applyProtection="1">
      <alignment horizontal="left" vertical="center" wrapText="1"/>
      <protection locked="0" hidden="1"/>
    </xf>
    <xf numFmtId="0" fontId="6" fillId="4" borderId="11" xfId="0" applyFont="1" applyFill="1" applyBorder="1" applyAlignment="1" applyProtection="1">
      <alignment horizontal="left" vertical="center" wrapText="1"/>
      <protection locked="0" hidden="1"/>
    </xf>
    <xf numFmtId="0" fontId="0" fillId="7" borderId="75" xfId="0" applyFill="1" applyBorder="1" applyProtection="1">
      <protection hidden="1"/>
    </xf>
    <xf numFmtId="0" fontId="0" fillId="7" borderId="71" xfId="0" applyFill="1" applyBorder="1" applyProtection="1">
      <protection hidden="1"/>
    </xf>
    <xf numFmtId="0" fontId="0" fillId="7" borderId="72" xfId="0" applyFill="1" applyBorder="1" applyProtection="1">
      <protection hidden="1"/>
    </xf>
    <xf numFmtId="0" fontId="9" fillId="4" borderId="5" xfId="0" applyFont="1" applyFill="1" applyBorder="1" applyAlignment="1" applyProtection="1">
      <alignment horizontal="left" vertical="center" wrapText="1"/>
      <protection locked="0" hidden="1"/>
    </xf>
    <xf numFmtId="0" fontId="9" fillId="4" borderId="6" xfId="0" applyFont="1" applyFill="1" applyBorder="1" applyAlignment="1" applyProtection="1">
      <alignment horizontal="left" vertical="center" wrapText="1"/>
      <protection locked="0" hidden="1"/>
    </xf>
    <xf numFmtId="0" fontId="9" fillId="4" borderId="7" xfId="0" applyFont="1" applyFill="1" applyBorder="1" applyAlignment="1" applyProtection="1">
      <alignment horizontal="left" vertical="center" wrapText="1"/>
      <protection locked="0" hidden="1"/>
    </xf>
    <xf numFmtId="0" fontId="63" fillId="5" borderId="0" xfId="0" applyFont="1" applyFill="1" applyAlignment="1" applyProtection="1">
      <alignment horizontal="center" wrapText="1"/>
      <protection hidden="1"/>
    </xf>
    <xf numFmtId="0" fontId="63" fillId="5" borderId="73" xfId="0" applyFont="1" applyFill="1" applyBorder="1" applyAlignment="1" applyProtection="1">
      <alignment horizontal="center" wrapText="1"/>
      <protection hidden="1"/>
    </xf>
    <xf numFmtId="0" fontId="63" fillId="5" borderId="10" xfId="0" applyFont="1" applyFill="1" applyBorder="1" applyAlignment="1" applyProtection="1">
      <alignment horizontal="center" wrapText="1"/>
      <protection hidden="1"/>
    </xf>
    <xf numFmtId="0" fontId="63" fillId="5" borderId="74" xfId="0" applyFont="1" applyFill="1" applyBorder="1" applyAlignment="1" applyProtection="1">
      <alignment horizontal="center" wrapText="1"/>
      <protection hidden="1"/>
    </xf>
    <xf numFmtId="0" fontId="69" fillId="5" borderId="0" xfId="0" applyFont="1" applyFill="1" applyAlignment="1" applyProtection="1">
      <alignment horizontal="center" vertical="center"/>
      <protection hidden="1"/>
    </xf>
    <xf numFmtId="0" fontId="71" fillId="5" borderId="76" xfId="0" applyFont="1" applyFill="1" applyBorder="1" applyAlignment="1" applyProtection="1">
      <alignment horizontal="center" wrapText="1"/>
      <protection hidden="1"/>
    </xf>
    <xf numFmtId="0" fontId="71" fillId="5" borderId="0" xfId="0" applyFont="1" applyFill="1" applyAlignment="1" applyProtection="1">
      <alignment horizontal="center" wrapText="1"/>
      <protection hidden="1"/>
    </xf>
    <xf numFmtId="0" fontId="71" fillId="5" borderId="77" xfId="0" applyFont="1" applyFill="1" applyBorder="1" applyAlignment="1" applyProtection="1">
      <alignment horizontal="center" wrapText="1"/>
      <protection hidden="1"/>
    </xf>
    <xf numFmtId="0" fontId="71" fillId="5" borderId="10" xfId="0" applyFont="1" applyFill="1" applyBorder="1" applyAlignment="1" applyProtection="1">
      <alignment horizontal="center" wrapText="1"/>
      <protection hidden="1"/>
    </xf>
    <xf numFmtId="0" fontId="57" fillId="7" borderId="78" xfId="0" applyFont="1" applyFill="1" applyBorder="1" applyAlignment="1" applyProtection="1">
      <alignment horizontal="center" vertical="center" wrapText="1"/>
      <protection hidden="1"/>
    </xf>
    <xf numFmtId="0" fontId="57" fillId="7" borderId="70" xfId="0" applyFont="1" applyFill="1" applyBorder="1" applyAlignment="1" applyProtection="1">
      <alignment horizontal="center" vertical="center" wrapText="1"/>
      <protection hidden="1"/>
    </xf>
    <xf numFmtId="0" fontId="57" fillId="7" borderId="79" xfId="0" applyFont="1" applyFill="1" applyBorder="1" applyAlignment="1" applyProtection="1">
      <alignment horizontal="center" vertical="center" wrapText="1"/>
      <protection hidden="1"/>
    </xf>
    <xf numFmtId="0" fontId="0" fillId="10" borderId="0" xfId="0" applyFill="1" applyProtection="1">
      <protection hidden="1"/>
    </xf>
    <xf numFmtId="0" fontId="0" fillId="7" borderId="73" xfId="0" applyFill="1" applyBorder="1" applyProtection="1">
      <protection hidden="1"/>
    </xf>
    <xf numFmtId="0" fontId="0" fillId="7" borderId="76" xfId="0" applyFill="1" applyBorder="1" applyProtection="1">
      <protection hidden="1"/>
    </xf>
    <xf numFmtId="0" fontId="27" fillId="5" borderId="110" xfId="0" applyFont="1" applyFill="1" applyBorder="1" applyAlignment="1" applyProtection="1">
      <alignment vertical="center"/>
      <protection hidden="1"/>
    </xf>
    <xf numFmtId="0" fontId="27" fillId="5" borderId="111" xfId="0" applyFont="1" applyFill="1" applyBorder="1" applyAlignment="1" applyProtection="1">
      <alignment vertical="center"/>
      <protection hidden="1"/>
    </xf>
    <xf numFmtId="0" fontId="32" fillId="12" borderId="5" xfId="0" applyFont="1" applyFill="1" applyBorder="1" applyAlignment="1" applyProtection="1">
      <alignment horizontal="center" vertical="center"/>
      <protection hidden="1"/>
    </xf>
    <xf numFmtId="0" fontId="32" fillId="12" borderId="6" xfId="0" applyFont="1" applyFill="1" applyBorder="1" applyAlignment="1" applyProtection="1">
      <alignment horizontal="center" vertical="center"/>
      <protection hidden="1"/>
    </xf>
    <xf numFmtId="0" fontId="32" fillId="12" borderId="7"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protection hidden="1"/>
    </xf>
    <xf numFmtId="0" fontId="32" fillId="12" borderId="10" xfId="0" applyFont="1" applyFill="1" applyBorder="1" applyAlignment="1" applyProtection="1">
      <alignment horizontal="center" vertical="center"/>
      <protection hidden="1"/>
    </xf>
    <xf numFmtId="0" fontId="32" fillId="12" borderId="11" xfId="0" applyFont="1" applyFill="1" applyBorder="1" applyAlignment="1" applyProtection="1">
      <alignment horizontal="center" vertical="center"/>
      <protection hidden="1"/>
    </xf>
    <xf numFmtId="4" fontId="68" fillId="5" borderId="0" xfId="0" applyNumberFormat="1" applyFont="1" applyFill="1" applyAlignment="1" applyProtection="1">
      <alignment horizontal="center"/>
      <protection hidden="1"/>
    </xf>
    <xf numFmtId="4" fontId="68" fillId="5" borderId="0" xfId="0" applyNumberFormat="1" applyFont="1" applyFill="1" applyAlignment="1" applyProtection="1">
      <alignment horizontal="right"/>
      <protection hidden="1"/>
    </xf>
    <xf numFmtId="4" fontId="66" fillId="5" borderId="0" xfId="0" applyNumberFormat="1" applyFont="1" applyFill="1" applyAlignment="1" applyProtection="1">
      <alignment horizontal="center" vertical="center"/>
      <protection hidden="1"/>
    </xf>
    <xf numFmtId="49" fontId="25" fillId="5" borderId="5" xfId="0" applyNumberFormat="1" applyFont="1" applyFill="1" applyBorder="1" applyAlignment="1" applyProtection="1">
      <alignment horizontal="center" vertical="center" wrapText="1"/>
      <protection hidden="1"/>
    </xf>
    <xf numFmtId="49" fontId="25" fillId="5" borderId="6" xfId="0" applyNumberFormat="1" applyFont="1" applyFill="1" applyBorder="1" applyAlignment="1" applyProtection="1">
      <alignment horizontal="center" vertical="center" wrapText="1"/>
      <protection hidden="1"/>
    </xf>
    <xf numFmtId="49" fontId="25" fillId="5" borderId="7" xfId="0" applyNumberFormat="1" applyFont="1" applyFill="1" applyBorder="1" applyAlignment="1" applyProtection="1">
      <alignment horizontal="center" vertical="center" wrapText="1"/>
      <protection hidden="1"/>
    </xf>
    <xf numFmtId="49" fontId="25" fillId="5" borderId="9" xfId="0" applyNumberFormat="1" applyFont="1" applyFill="1" applyBorder="1" applyAlignment="1" applyProtection="1">
      <alignment horizontal="center" vertical="center" wrapText="1"/>
      <protection hidden="1"/>
    </xf>
    <xf numFmtId="49" fontId="25" fillId="5" borderId="10" xfId="0" applyNumberFormat="1" applyFont="1" applyFill="1" applyBorder="1" applyAlignment="1" applyProtection="1">
      <alignment horizontal="center" vertical="center" wrapText="1"/>
      <protection hidden="1"/>
    </xf>
    <xf numFmtId="49" fontId="25" fillId="5" borderId="11" xfId="0" applyNumberFormat="1" applyFont="1" applyFill="1" applyBorder="1" applyAlignment="1" applyProtection="1">
      <alignment horizontal="center" vertical="center" wrapText="1"/>
      <protection hidden="1"/>
    </xf>
    <xf numFmtId="4" fontId="75" fillId="14" borderId="88" xfId="0" applyNumberFormat="1" applyFont="1" applyFill="1" applyBorder="1" applyAlignment="1" applyProtection="1">
      <alignment horizontal="center" vertical="center"/>
      <protection hidden="1"/>
    </xf>
    <xf numFmtId="4" fontId="75" fillId="14" borderId="92" xfId="0" applyNumberFormat="1" applyFont="1" applyFill="1" applyBorder="1" applyAlignment="1" applyProtection="1">
      <alignment horizontal="center" vertical="center"/>
      <protection hidden="1"/>
    </xf>
    <xf numFmtId="4" fontId="75" fillId="14" borderId="96" xfId="0" applyNumberFormat="1" applyFont="1" applyFill="1" applyBorder="1" applyAlignment="1" applyProtection="1">
      <alignment horizontal="center" vertical="center"/>
      <protection hidden="1"/>
    </xf>
    <xf numFmtId="4" fontId="75" fillId="5" borderId="58" xfId="0" applyNumberFormat="1" applyFont="1" applyFill="1" applyBorder="1" applyAlignment="1" applyProtection="1">
      <alignment horizontal="center" vertical="center"/>
      <protection hidden="1"/>
    </xf>
    <xf numFmtId="4" fontId="75" fillId="5" borderId="59" xfId="0" applyNumberFormat="1" applyFont="1" applyFill="1" applyBorder="1" applyAlignment="1" applyProtection="1">
      <alignment horizontal="center" vertical="center"/>
      <protection hidden="1"/>
    </xf>
    <xf numFmtId="4" fontId="75" fillId="5" borderId="56" xfId="0" applyNumberFormat="1" applyFont="1" applyFill="1" applyBorder="1" applyAlignment="1" applyProtection="1">
      <alignment horizontal="center" vertical="center"/>
      <protection hidden="1"/>
    </xf>
    <xf numFmtId="4" fontId="75" fillId="5" borderId="90" xfId="0" applyNumberFormat="1" applyFont="1" applyFill="1" applyBorder="1" applyAlignment="1" applyProtection="1">
      <alignment horizontal="center" vertical="center"/>
      <protection hidden="1"/>
    </xf>
    <xf numFmtId="4" fontId="75" fillId="5" borderId="30" xfId="0" applyNumberFormat="1" applyFont="1" applyFill="1" applyBorder="1" applyAlignment="1" applyProtection="1">
      <alignment horizontal="center" vertical="center"/>
      <protection hidden="1"/>
    </xf>
    <xf numFmtId="4" fontId="75" fillId="5" borderId="31" xfId="0" applyNumberFormat="1" applyFont="1" applyFill="1" applyBorder="1" applyAlignment="1" applyProtection="1">
      <alignment horizontal="center" vertical="center"/>
      <protection hidden="1"/>
    </xf>
    <xf numFmtId="4" fontId="75" fillId="5" borderId="121" xfId="0" applyNumberFormat="1" applyFont="1" applyFill="1" applyBorder="1" applyAlignment="1" applyProtection="1">
      <alignment horizontal="center" vertical="center"/>
      <protection hidden="1"/>
    </xf>
    <xf numFmtId="4" fontId="75" fillId="5" borderId="53" xfId="0" applyNumberFormat="1" applyFont="1" applyFill="1" applyBorder="1" applyAlignment="1" applyProtection="1">
      <alignment horizontal="center" vertical="center"/>
      <protection hidden="1"/>
    </xf>
    <xf numFmtId="4" fontId="75" fillId="5" borderId="122" xfId="0" applyNumberFormat="1" applyFont="1" applyFill="1" applyBorder="1" applyAlignment="1" applyProtection="1">
      <alignment horizontal="center" vertical="center"/>
      <protection hidden="1"/>
    </xf>
    <xf numFmtId="4" fontId="6" fillId="5" borderId="104" xfId="0" applyNumberFormat="1" applyFont="1" applyFill="1" applyBorder="1" applyAlignment="1" applyProtection="1">
      <alignment horizontal="center" vertical="center" wrapText="1"/>
      <protection hidden="1"/>
    </xf>
    <xf numFmtId="4" fontId="6" fillId="5" borderId="123" xfId="0" applyNumberFormat="1" applyFont="1" applyFill="1" applyBorder="1" applyAlignment="1" applyProtection="1">
      <alignment horizontal="center" vertical="center" wrapText="1"/>
      <protection hidden="1"/>
    </xf>
    <xf numFmtId="4" fontId="75" fillId="5" borderId="23" xfId="0" applyNumberFormat="1" applyFont="1" applyFill="1" applyBorder="1" applyAlignment="1" applyProtection="1">
      <alignment horizontal="center" vertical="center"/>
      <protection hidden="1"/>
    </xf>
    <xf numFmtId="4" fontId="75" fillId="5" borderId="24" xfId="0" applyNumberFormat="1" applyFont="1" applyFill="1" applyBorder="1" applyAlignment="1" applyProtection="1">
      <alignment horizontal="center" vertical="center"/>
      <protection hidden="1"/>
    </xf>
    <xf numFmtId="4" fontId="6" fillId="5" borderId="30" xfId="0" applyNumberFormat="1" applyFont="1" applyFill="1" applyBorder="1" applyAlignment="1" applyProtection="1">
      <alignment horizontal="center" vertical="center" wrapText="1"/>
      <protection hidden="1"/>
    </xf>
    <xf numFmtId="4" fontId="6" fillId="5" borderId="98" xfId="0" applyNumberFormat="1" applyFont="1" applyFill="1" applyBorder="1" applyAlignment="1" applyProtection="1">
      <alignment horizontal="center" vertical="center" wrapText="1"/>
      <protection hidden="1"/>
    </xf>
    <xf numFmtId="0" fontId="27" fillId="5" borderId="5" xfId="0" applyFont="1" applyFill="1" applyBorder="1" applyAlignment="1" applyProtection="1">
      <alignment vertical="center" wrapText="1"/>
      <protection hidden="1"/>
    </xf>
    <xf numFmtId="0" fontId="27" fillId="5" borderId="6" xfId="0" applyFont="1" applyFill="1" applyBorder="1" applyAlignment="1" applyProtection="1">
      <alignment vertical="center" wrapText="1"/>
      <protection hidden="1"/>
    </xf>
    <xf numFmtId="0" fontId="27" fillId="5" borderId="52" xfId="0" applyFont="1" applyFill="1" applyBorder="1" applyAlignment="1" applyProtection="1">
      <alignment vertical="center" wrapText="1"/>
      <protection hidden="1"/>
    </xf>
    <xf numFmtId="0" fontId="27" fillId="5" borderId="21" xfId="0" applyFont="1" applyFill="1" applyBorder="1" applyAlignment="1" applyProtection="1">
      <alignment vertical="center" wrapText="1"/>
      <protection hidden="1"/>
    </xf>
    <xf numFmtId="0" fontId="27" fillId="5" borderId="9" xfId="0" applyFont="1" applyFill="1" applyBorder="1" applyAlignment="1" applyProtection="1">
      <alignment vertical="center"/>
      <protection hidden="1"/>
    </xf>
    <xf numFmtId="0" fontId="27" fillId="5" borderId="10" xfId="0" applyFont="1" applyFill="1" applyBorder="1" applyAlignment="1" applyProtection="1">
      <alignment vertical="center"/>
      <protection hidden="1"/>
    </xf>
    <xf numFmtId="4" fontId="75" fillId="14" borderId="90" xfId="0" applyNumberFormat="1" applyFont="1" applyFill="1" applyBorder="1" applyAlignment="1" applyProtection="1">
      <alignment horizontal="center" vertical="center"/>
      <protection hidden="1"/>
    </xf>
    <xf numFmtId="4" fontId="75" fillId="14" borderId="30" xfId="0" applyNumberFormat="1" applyFont="1" applyFill="1" applyBorder="1" applyAlignment="1" applyProtection="1">
      <alignment horizontal="center" vertical="center"/>
      <protection hidden="1"/>
    </xf>
    <xf numFmtId="4" fontId="75" fillId="14" borderId="31" xfId="0" applyNumberFormat="1" applyFont="1" applyFill="1" applyBorder="1" applyAlignment="1" applyProtection="1">
      <alignment horizontal="center" vertical="center"/>
      <protection hidden="1"/>
    </xf>
    <xf numFmtId="0" fontId="27" fillId="5" borderId="91" xfId="0" applyFont="1" applyFill="1" applyBorder="1" applyAlignment="1" applyProtection="1">
      <alignment vertical="center"/>
      <protection hidden="1"/>
    </xf>
    <xf numFmtId="0" fontId="27" fillId="5" borderId="22" xfId="0" applyFont="1" applyFill="1" applyBorder="1" applyAlignment="1" applyProtection="1">
      <alignment vertical="center"/>
      <protection hidden="1"/>
    </xf>
    <xf numFmtId="0" fontId="27" fillId="5" borderId="93" xfId="0" applyFont="1" applyFill="1" applyBorder="1" applyAlignment="1" applyProtection="1">
      <alignment vertical="center"/>
      <protection hidden="1"/>
    </xf>
    <xf numFmtId="0" fontId="27" fillId="5" borderId="20" xfId="0" applyFont="1" applyFill="1" applyBorder="1" applyAlignment="1" applyProtection="1">
      <alignment vertical="center"/>
      <protection hidden="1"/>
    </xf>
    <xf numFmtId="0" fontId="27" fillId="5" borderId="94" xfId="0" applyFont="1" applyFill="1" applyBorder="1" applyAlignment="1" applyProtection="1">
      <alignment vertical="center"/>
      <protection hidden="1"/>
    </xf>
    <xf numFmtId="0" fontId="27" fillId="5" borderId="95" xfId="0" applyFont="1" applyFill="1" applyBorder="1" applyAlignment="1" applyProtection="1">
      <alignment vertical="center"/>
      <protection hidden="1"/>
    </xf>
    <xf numFmtId="0" fontId="51" fillId="11" borderId="88" xfId="0" applyFont="1" applyFill="1" applyBorder="1" applyAlignment="1" applyProtection="1">
      <alignment horizontal="center" vertical="center"/>
      <protection hidden="1"/>
    </xf>
    <xf numFmtId="0" fontId="51" fillId="11" borderId="92" xfId="0" applyFont="1" applyFill="1" applyBorder="1" applyAlignment="1" applyProtection="1">
      <alignment horizontal="center" vertical="center"/>
      <protection hidden="1"/>
    </xf>
    <xf numFmtId="0" fontId="51" fillId="11" borderId="96" xfId="0" applyFont="1" applyFill="1" applyBorder="1" applyAlignment="1" applyProtection="1">
      <alignment horizontal="center" vertical="center"/>
      <protection hidden="1"/>
    </xf>
    <xf numFmtId="4" fontId="74" fillId="5" borderId="5" xfId="0" applyNumberFormat="1" applyFont="1" applyFill="1" applyBorder="1" applyAlignment="1" applyProtection="1">
      <alignment horizontal="center" vertical="center"/>
      <protection hidden="1"/>
    </xf>
    <xf numFmtId="4" fontId="74" fillId="5" borderId="4" xfId="0" applyNumberFormat="1" applyFont="1" applyFill="1" applyBorder="1" applyAlignment="1" applyProtection="1">
      <alignment horizontal="center" vertical="center"/>
      <protection hidden="1"/>
    </xf>
    <xf numFmtId="4" fontId="74" fillId="5" borderId="9" xfId="0" applyNumberFormat="1" applyFont="1" applyFill="1" applyBorder="1" applyAlignment="1" applyProtection="1">
      <alignment horizontal="center" vertical="center"/>
      <protection hidden="1"/>
    </xf>
    <xf numFmtId="4" fontId="75" fillId="5" borderId="114" xfId="0" applyNumberFormat="1" applyFont="1" applyFill="1" applyBorder="1" applyAlignment="1" applyProtection="1">
      <alignment horizontal="center" vertical="center"/>
      <protection hidden="1"/>
    </xf>
    <xf numFmtId="4" fontId="75" fillId="5" borderId="115" xfId="0" applyNumberFormat="1" applyFont="1" applyFill="1" applyBorder="1" applyAlignment="1" applyProtection="1">
      <alignment horizontal="center" vertical="center"/>
      <protection hidden="1"/>
    </xf>
    <xf numFmtId="4" fontId="75" fillId="5" borderId="105" xfId="0" applyNumberFormat="1" applyFont="1" applyFill="1" applyBorder="1" applyAlignment="1" applyProtection="1">
      <alignment horizontal="center" vertical="center"/>
      <protection hidden="1"/>
    </xf>
    <xf numFmtId="4" fontId="75" fillId="14" borderId="7" xfId="0" applyNumberFormat="1" applyFont="1" applyFill="1" applyBorder="1" applyAlignment="1" applyProtection="1">
      <alignment horizontal="center" vertical="center"/>
      <protection hidden="1"/>
    </xf>
    <xf numFmtId="4" fontId="75" fillId="14" borderId="8" xfId="0" applyNumberFormat="1" applyFont="1" applyFill="1" applyBorder="1" applyAlignment="1" applyProtection="1">
      <alignment horizontal="center" vertical="center"/>
      <protection hidden="1"/>
    </xf>
    <xf numFmtId="4" fontId="75" fillId="14" borderId="11" xfId="0" applyNumberFormat="1" applyFont="1" applyFill="1" applyBorder="1" applyAlignment="1" applyProtection="1">
      <alignment horizontal="center" vertical="center"/>
      <protection hidden="1"/>
    </xf>
    <xf numFmtId="0" fontId="27" fillId="5" borderId="9" xfId="0" applyFont="1" applyFill="1" applyBorder="1" applyAlignment="1" applyProtection="1">
      <alignment vertical="center" wrapText="1"/>
      <protection hidden="1"/>
    </xf>
    <xf numFmtId="0" fontId="27" fillId="5" borderId="10" xfId="0" applyFont="1" applyFill="1" applyBorder="1" applyAlignment="1" applyProtection="1">
      <alignment vertical="center" wrapText="1"/>
      <protection hidden="1"/>
    </xf>
    <xf numFmtId="0" fontId="51" fillId="11" borderId="15" xfId="0" applyFont="1" applyFill="1" applyBorder="1" applyAlignment="1" applyProtection="1">
      <alignment horizontal="center" vertical="center"/>
      <protection hidden="1"/>
    </xf>
    <xf numFmtId="0" fontId="51" fillId="11" borderId="14" xfId="0" applyFont="1" applyFill="1" applyBorder="1" applyAlignment="1" applyProtection="1">
      <alignment horizontal="center" vertical="center"/>
      <protection hidden="1"/>
    </xf>
    <xf numFmtId="4" fontId="74" fillId="5" borderId="15" xfId="0" applyNumberFormat="1" applyFont="1" applyFill="1" applyBorder="1" applyAlignment="1" applyProtection="1">
      <alignment horizontal="center" vertical="center"/>
      <protection hidden="1"/>
    </xf>
    <xf numFmtId="4" fontId="74" fillId="5" borderId="14" xfId="0" applyNumberFormat="1" applyFont="1" applyFill="1" applyBorder="1" applyAlignment="1" applyProtection="1">
      <alignment horizontal="center" vertical="center"/>
      <protection hidden="1"/>
    </xf>
    <xf numFmtId="4" fontId="75" fillId="14" borderId="5" xfId="0" applyNumberFormat="1" applyFont="1" applyFill="1" applyBorder="1" applyAlignment="1" applyProtection="1">
      <alignment horizontal="center" vertical="center"/>
      <protection hidden="1"/>
    </xf>
    <xf numFmtId="4" fontId="75" fillId="14" borderId="9" xfId="0" applyNumberFormat="1" applyFont="1" applyFill="1" applyBorder="1" applyAlignment="1" applyProtection="1">
      <alignment horizontal="center" vertical="center"/>
      <protection hidden="1"/>
    </xf>
    <xf numFmtId="4" fontId="75" fillId="5" borderId="15" xfId="0" applyNumberFormat="1" applyFont="1" applyFill="1" applyBorder="1" applyAlignment="1" applyProtection="1">
      <alignment horizontal="center" vertical="center"/>
      <protection hidden="1"/>
    </xf>
    <xf numFmtId="4" fontId="75" fillId="5" borderId="14" xfId="0" applyNumberFormat="1" applyFont="1" applyFill="1" applyBorder="1" applyAlignment="1" applyProtection="1">
      <alignment horizontal="center" vertical="center"/>
      <protection hidden="1"/>
    </xf>
    <xf numFmtId="4" fontId="75" fillId="14" borderId="15" xfId="0" applyNumberFormat="1" applyFont="1" applyFill="1" applyBorder="1" applyAlignment="1" applyProtection="1">
      <alignment horizontal="center" vertical="center"/>
      <protection hidden="1"/>
    </xf>
    <xf numFmtId="4" fontId="75" fillId="14" borderId="14" xfId="0" applyNumberFormat="1" applyFont="1" applyFill="1" applyBorder="1" applyAlignment="1" applyProtection="1">
      <alignment horizontal="center" vertical="center"/>
      <protection hidden="1"/>
    </xf>
    <xf numFmtId="0" fontId="27" fillId="5" borderId="108" xfId="0" applyFont="1" applyFill="1" applyBorder="1" applyAlignment="1" applyProtection="1">
      <alignment vertical="center"/>
      <protection hidden="1"/>
    </xf>
    <xf numFmtId="0" fontId="27" fillId="5" borderId="109" xfId="0" applyFont="1" applyFill="1" applyBorder="1" applyAlignment="1" applyProtection="1">
      <alignment vertical="center"/>
      <protection hidden="1"/>
    </xf>
    <xf numFmtId="4" fontId="6" fillId="5" borderId="90" xfId="0" applyNumberFormat="1" applyFont="1" applyFill="1" applyBorder="1" applyAlignment="1" applyProtection="1">
      <alignment horizontal="center" vertical="center" wrapText="1"/>
      <protection hidden="1"/>
    </xf>
    <xf numFmtId="4" fontId="6" fillId="5" borderId="31" xfId="0" applyNumberFormat="1" applyFont="1" applyFill="1" applyBorder="1" applyAlignment="1" applyProtection="1">
      <alignment horizontal="center" vertical="center" wrapText="1"/>
      <protection hidden="1"/>
    </xf>
    <xf numFmtId="0" fontId="27" fillId="5" borderId="102" xfId="0" applyFont="1" applyFill="1" applyBorder="1" applyAlignment="1" applyProtection="1">
      <alignment vertical="center"/>
      <protection hidden="1"/>
    </xf>
    <xf numFmtId="0" fontId="27" fillId="5" borderId="103" xfId="0" applyFont="1" applyFill="1" applyBorder="1" applyAlignment="1" applyProtection="1">
      <alignment vertical="center"/>
      <protection hidden="1"/>
    </xf>
    <xf numFmtId="4" fontId="75" fillId="14" borderId="13" xfId="0" applyNumberFormat="1" applyFont="1" applyFill="1" applyBorder="1" applyAlignment="1" applyProtection="1">
      <alignment horizontal="center" vertical="center"/>
      <protection hidden="1"/>
    </xf>
    <xf numFmtId="4" fontId="75" fillId="14" borderId="82" xfId="0" applyNumberFormat="1" applyFont="1" applyFill="1" applyBorder="1" applyAlignment="1" applyProtection="1">
      <alignment horizontal="center" vertical="center"/>
      <protection hidden="1"/>
    </xf>
    <xf numFmtId="4" fontId="75" fillId="5" borderId="13" xfId="0" applyNumberFormat="1" applyFont="1" applyFill="1" applyBorder="1" applyAlignment="1" applyProtection="1">
      <alignment horizontal="center" vertical="center"/>
      <protection hidden="1"/>
    </xf>
    <xf numFmtId="4" fontId="75" fillId="14" borderId="89" xfId="0" applyNumberFormat="1" applyFont="1" applyFill="1" applyBorder="1" applyAlignment="1" applyProtection="1">
      <alignment horizontal="center" vertical="center"/>
      <protection hidden="1"/>
    </xf>
    <xf numFmtId="4" fontId="75" fillId="14" borderId="29" xfId="0" applyNumberFormat="1" applyFont="1" applyFill="1" applyBorder="1" applyAlignment="1" applyProtection="1">
      <alignment horizontal="center" vertical="center"/>
      <protection hidden="1"/>
    </xf>
    <xf numFmtId="4" fontId="75" fillId="14" borderId="83" xfId="0" applyNumberFormat="1" applyFont="1" applyFill="1" applyBorder="1" applyAlignment="1" applyProtection="1">
      <alignment horizontal="center" vertical="center"/>
      <protection hidden="1"/>
    </xf>
    <xf numFmtId="4" fontId="75" fillId="14" borderId="97" xfId="0" applyNumberFormat="1" applyFont="1" applyFill="1" applyBorder="1" applyAlignment="1" applyProtection="1">
      <alignment horizontal="center" vertical="center"/>
      <protection hidden="1"/>
    </xf>
    <xf numFmtId="4" fontId="75" fillId="14" borderId="98" xfId="0" applyNumberFormat="1" applyFont="1" applyFill="1" applyBorder="1" applyAlignment="1" applyProtection="1">
      <alignment horizontal="center" vertical="center"/>
      <protection hidden="1"/>
    </xf>
    <xf numFmtId="0" fontId="27" fillId="5" borderId="86" xfId="0" applyFont="1" applyFill="1" applyBorder="1" applyAlignment="1" applyProtection="1">
      <alignment vertical="center"/>
      <protection hidden="1"/>
    </xf>
    <xf numFmtId="0" fontId="27" fillId="5" borderId="87" xfId="0" applyFont="1" applyFill="1" applyBorder="1" applyAlignment="1" applyProtection="1">
      <alignment vertical="center"/>
      <protection hidden="1"/>
    </xf>
    <xf numFmtId="4" fontId="75" fillId="14" borderId="54" xfId="0" applyNumberFormat="1" applyFont="1" applyFill="1" applyBorder="1" applyAlignment="1" applyProtection="1">
      <alignment horizontal="center" vertical="center"/>
      <protection hidden="1"/>
    </xf>
    <xf numFmtId="4" fontId="75" fillId="14" borderId="26" xfId="0" applyNumberFormat="1" applyFont="1" applyFill="1" applyBorder="1" applyAlignment="1" applyProtection="1">
      <alignment horizontal="center" vertical="center"/>
      <protection hidden="1"/>
    </xf>
    <xf numFmtId="4" fontId="75" fillId="14" borderId="27" xfId="0" applyNumberFormat="1" applyFont="1" applyFill="1" applyBorder="1" applyAlignment="1" applyProtection="1">
      <alignment horizontal="center" vertical="center"/>
      <protection hidden="1"/>
    </xf>
    <xf numFmtId="4" fontId="75" fillId="14" borderId="6" xfId="0" applyNumberFormat="1" applyFont="1" applyFill="1" applyBorder="1" applyAlignment="1" applyProtection="1">
      <alignment horizontal="center" vertical="center"/>
      <protection hidden="1"/>
    </xf>
    <xf numFmtId="4" fontId="75" fillId="14" borderId="0" xfId="0" applyNumberFormat="1" applyFont="1" applyFill="1" applyAlignment="1" applyProtection="1">
      <alignment horizontal="center" vertical="center"/>
      <protection hidden="1"/>
    </xf>
    <xf numFmtId="4" fontId="75" fillId="14" borderId="28" xfId="0" applyNumberFormat="1" applyFont="1" applyFill="1" applyBorder="1" applyAlignment="1" applyProtection="1">
      <alignment horizontal="center" vertical="center"/>
      <protection hidden="1"/>
    </xf>
    <xf numFmtId="0" fontId="32" fillId="12" borderId="1" xfId="0" applyFont="1" applyFill="1" applyBorder="1" applyAlignment="1" applyProtection="1">
      <alignment horizontal="center" vertical="center"/>
      <protection hidden="1"/>
    </xf>
    <xf numFmtId="0" fontId="32" fillId="12" borderId="2" xfId="0" applyFont="1" applyFill="1" applyBorder="1" applyAlignment="1" applyProtection="1">
      <alignment horizontal="center" vertical="center"/>
      <protection hidden="1"/>
    </xf>
    <xf numFmtId="0" fontId="32" fillId="12" borderId="3" xfId="0" applyFont="1" applyFill="1" applyBorder="1" applyAlignment="1" applyProtection="1">
      <alignment horizontal="center" vertical="center"/>
      <protection hidden="1"/>
    </xf>
    <xf numFmtId="4" fontId="76" fillId="12" borderId="26" xfId="0" applyNumberFormat="1" applyFont="1" applyFill="1" applyBorder="1" applyAlignment="1" applyProtection="1">
      <alignment horizontal="center" vertical="center"/>
      <protection hidden="1"/>
    </xf>
    <xf numFmtId="4" fontId="76" fillId="12" borderId="0" xfId="0" applyNumberFormat="1" applyFont="1" applyFill="1" applyAlignment="1" applyProtection="1">
      <alignment horizontal="center" vertical="center"/>
      <protection hidden="1"/>
    </xf>
    <xf numFmtId="4" fontId="76" fillId="12" borderId="25" xfId="0" applyNumberFormat="1" applyFont="1" applyFill="1" applyBorder="1" applyAlignment="1" applyProtection="1">
      <alignment horizontal="center" vertical="center"/>
      <protection hidden="1"/>
    </xf>
    <xf numFmtId="4" fontId="76" fillId="12" borderId="80" xfId="0" applyNumberFormat="1" applyFont="1" applyFill="1" applyBorder="1" applyAlignment="1" applyProtection="1">
      <alignment horizontal="center" vertical="center"/>
      <protection hidden="1"/>
    </xf>
    <xf numFmtId="4" fontId="76" fillId="12" borderId="81" xfId="0" applyNumberFormat="1" applyFont="1" applyFill="1" applyBorder="1" applyAlignment="1" applyProtection="1">
      <alignment horizontal="center" vertical="center"/>
      <protection hidden="1"/>
    </xf>
    <xf numFmtId="4" fontId="32" fillId="12" borderId="5" xfId="0" applyNumberFormat="1" applyFont="1" applyFill="1" applyBorder="1" applyAlignment="1" applyProtection="1">
      <alignment horizontal="center" vertical="center"/>
      <protection hidden="1"/>
    </xf>
    <xf numFmtId="4" fontId="32" fillId="12" borderId="6" xfId="0" applyNumberFormat="1" applyFont="1" applyFill="1" applyBorder="1" applyAlignment="1" applyProtection="1">
      <alignment horizontal="center" vertical="center"/>
      <protection hidden="1"/>
    </xf>
    <xf numFmtId="4" fontId="32" fillId="12" borderId="7" xfId="0" applyNumberFormat="1" applyFont="1" applyFill="1" applyBorder="1" applyAlignment="1" applyProtection="1">
      <alignment horizontal="center" vertical="center"/>
      <protection hidden="1"/>
    </xf>
    <xf numFmtId="4" fontId="32" fillId="12" borderId="4" xfId="0" applyNumberFormat="1" applyFont="1" applyFill="1" applyBorder="1" applyAlignment="1" applyProtection="1">
      <alignment horizontal="center" vertical="center"/>
      <protection hidden="1"/>
    </xf>
    <xf numFmtId="4" fontId="32" fillId="12" borderId="0" xfId="0" applyNumberFormat="1" applyFont="1" applyFill="1" applyAlignment="1" applyProtection="1">
      <alignment horizontal="center" vertical="center"/>
      <protection hidden="1"/>
    </xf>
    <xf numFmtId="4" fontId="32" fillId="12" borderId="8" xfId="0" applyNumberFormat="1" applyFont="1" applyFill="1" applyBorder="1" applyAlignment="1" applyProtection="1">
      <alignment horizontal="center" vertical="center"/>
      <protection hidden="1"/>
    </xf>
    <xf numFmtId="4" fontId="25" fillId="12" borderId="26" xfId="0" applyNumberFormat="1" applyFont="1" applyFill="1" applyBorder="1" applyAlignment="1" applyProtection="1">
      <alignment horizontal="center" vertical="center" wrapText="1"/>
      <protection hidden="1"/>
    </xf>
    <xf numFmtId="4" fontId="25" fillId="12" borderId="8" xfId="0" applyNumberFormat="1" applyFont="1" applyFill="1" applyBorder="1" applyAlignment="1" applyProtection="1">
      <alignment horizontal="center" vertical="center" wrapText="1"/>
      <protection hidden="1"/>
    </xf>
    <xf numFmtId="4" fontId="27" fillId="12" borderId="13" xfId="0" applyNumberFormat="1" applyFont="1" applyFill="1" applyBorder="1" applyAlignment="1" applyProtection="1">
      <alignment horizontal="center" vertical="center" wrapText="1"/>
      <protection hidden="1"/>
    </xf>
    <xf numFmtId="4" fontId="27" fillId="12" borderId="82" xfId="0" applyNumberFormat="1" applyFont="1" applyFill="1" applyBorder="1" applyAlignment="1" applyProtection="1">
      <alignment horizontal="center" vertical="center" wrapText="1"/>
      <protection hidden="1"/>
    </xf>
    <xf numFmtId="4" fontId="27" fillId="12" borderId="0" xfId="0" applyNumberFormat="1" applyFont="1" applyFill="1" applyAlignment="1" applyProtection="1">
      <alignment horizontal="center" vertical="center" wrapText="1"/>
      <protection hidden="1"/>
    </xf>
    <xf numFmtId="4" fontId="27" fillId="12" borderId="28" xfId="0" applyNumberFormat="1" applyFont="1" applyFill="1" applyBorder="1" applyAlignment="1" applyProtection="1">
      <alignment horizontal="center" vertical="center" wrapText="1"/>
      <protection hidden="1"/>
    </xf>
    <xf numFmtId="4" fontId="25" fillId="12" borderId="4" xfId="0" applyNumberFormat="1" applyFont="1" applyFill="1" applyBorder="1" applyAlignment="1" applyProtection="1">
      <alignment horizontal="center" vertical="center" wrapText="1"/>
      <protection hidden="1"/>
    </xf>
    <xf numFmtId="4" fontId="25" fillId="12" borderId="0" xfId="0" applyNumberFormat="1" applyFont="1" applyFill="1" applyAlignment="1" applyProtection="1">
      <alignment horizontal="center" vertical="center" wrapText="1"/>
      <protection hidden="1"/>
    </xf>
    <xf numFmtId="0" fontId="24" fillId="12" borderId="5" xfId="0" applyFont="1" applyFill="1" applyBorder="1" applyAlignment="1" applyProtection="1">
      <alignment horizontal="center" vertical="center"/>
      <protection hidden="1"/>
    </xf>
    <xf numFmtId="0" fontId="24" fillId="12" borderId="6" xfId="0" applyFont="1" applyFill="1" applyBorder="1" applyAlignment="1" applyProtection="1">
      <alignment horizontal="center" vertical="center"/>
      <protection hidden="1"/>
    </xf>
    <xf numFmtId="0" fontId="24" fillId="12" borderId="4" xfId="0" applyFont="1" applyFill="1" applyBorder="1" applyAlignment="1" applyProtection="1">
      <alignment horizontal="center" vertical="center"/>
      <protection hidden="1"/>
    </xf>
    <xf numFmtId="0" fontId="24" fillId="12" borderId="0" xfId="0" applyFont="1" applyFill="1" applyAlignment="1" applyProtection="1">
      <alignment horizontal="center" vertical="center"/>
      <protection hidden="1"/>
    </xf>
    <xf numFmtId="0" fontId="24" fillId="12" borderId="9" xfId="0" applyFont="1" applyFill="1" applyBorder="1" applyAlignment="1" applyProtection="1">
      <alignment horizontal="center" vertical="center"/>
      <protection hidden="1"/>
    </xf>
    <xf numFmtId="0" fontId="24" fillId="12" borderId="10" xfId="0" applyFont="1" applyFill="1" applyBorder="1" applyAlignment="1" applyProtection="1">
      <alignment horizontal="center" vertical="center"/>
      <protection hidden="1"/>
    </xf>
    <xf numFmtId="0" fontId="24" fillId="11" borderId="15" xfId="0" applyFont="1" applyFill="1" applyBorder="1" applyAlignment="1" applyProtection="1">
      <alignment horizontal="center" vertical="center"/>
      <protection hidden="1"/>
    </xf>
    <xf numFmtId="0" fontId="24" fillId="11" borderId="13" xfId="0" applyFont="1" applyFill="1" applyBorder="1" applyAlignment="1" applyProtection="1">
      <alignment horizontal="center" vertical="center"/>
      <protection hidden="1"/>
    </xf>
    <xf numFmtId="0" fontId="24" fillId="11" borderId="14" xfId="0" applyFont="1" applyFill="1" applyBorder="1" applyAlignment="1" applyProtection="1">
      <alignment horizontal="center" vertical="center"/>
      <protection hidden="1"/>
    </xf>
    <xf numFmtId="49" fontId="25" fillId="0" borderId="9" xfId="0" applyNumberFormat="1" applyFont="1" applyBorder="1" applyAlignment="1">
      <alignment vertical="top" wrapText="1"/>
    </xf>
    <xf numFmtId="49" fontId="25" fillId="0" borderId="10" xfId="0" applyNumberFormat="1" applyFont="1" applyBorder="1" applyAlignment="1">
      <alignment vertical="top" wrapText="1"/>
    </xf>
    <xf numFmtId="49" fontId="25" fillId="0" borderId="11" xfId="0" applyNumberFormat="1" applyFont="1" applyBorder="1" applyAlignment="1">
      <alignment vertical="top" wrapText="1"/>
    </xf>
    <xf numFmtId="49" fontId="25" fillId="0" borderId="4" xfId="0" applyNumberFormat="1" applyFont="1" applyBorder="1" applyAlignment="1">
      <alignment vertical="top" wrapText="1"/>
    </xf>
    <xf numFmtId="49" fontId="25" fillId="0" borderId="0" xfId="0" applyNumberFormat="1" applyFont="1" applyAlignment="1">
      <alignment vertical="top" wrapText="1"/>
    </xf>
    <xf numFmtId="49" fontId="25" fillId="0" borderId="8" xfId="0" applyNumberFormat="1" applyFont="1" applyBorder="1" applyAlignment="1">
      <alignment vertical="top" wrapText="1"/>
    </xf>
    <xf numFmtId="0" fontId="83" fillId="12" borderId="0" xfId="0" applyFont="1" applyFill="1" applyAlignment="1" applyProtection="1">
      <alignment horizontal="center" vertical="center"/>
      <protection hidden="1"/>
    </xf>
    <xf numFmtId="4" fontId="75" fillId="5" borderId="6" xfId="0" applyNumberFormat="1" applyFont="1" applyFill="1" applyBorder="1" applyAlignment="1" applyProtection="1">
      <alignment horizontal="center" vertical="center"/>
      <protection hidden="1"/>
    </xf>
    <xf numFmtId="4" fontId="75" fillId="5" borderId="0" xfId="0" applyNumberFormat="1" applyFont="1" applyFill="1" applyAlignment="1" applyProtection="1">
      <alignment horizontal="center" vertical="center"/>
      <protection hidden="1"/>
    </xf>
    <xf numFmtId="4" fontId="6" fillId="5" borderId="127" xfId="0" applyNumberFormat="1" applyFont="1" applyFill="1" applyBorder="1" applyAlignment="1" applyProtection="1">
      <alignment horizontal="center" vertical="center" wrapText="1"/>
      <protection hidden="1"/>
    </xf>
    <xf numFmtId="4" fontId="6" fillId="5" borderId="0" xfId="0" applyNumberFormat="1" applyFont="1" applyFill="1" applyAlignment="1" applyProtection="1">
      <alignment horizontal="center" vertical="center" wrapText="1"/>
      <protection hidden="1"/>
    </xf>
    <xf numFmtId="0" fontId="25" fillId="0" borderId="5" xfId="0" applyFont="1" applyBorder="1" applyAlignment="1">
      <alignment vertical="top" wrapText="1"/>
    </xf>
    <xf numFmtId="0" fontId="25" fillId="0" borderId="6" xfId="0" applyFont="1" applyBorder="1" applyAlignment="1">
      <alignment vertical="top" wrapText="1"/>
    </xf>
    <xf numFmtId="0" fontId="25" fillId="0" borderId="7" xfId="0" applyFont="1" applyBorder="1" applyAlignment="1">
      <alignment vertical="top" wrapText="1"/>
    </xf>
    <xf numFmtId="0" fontId="27" fillId="5" borderId="127" xfId="0" applyFont="1" applyFill="1" applyBorder="1" applyAlignment="1" applyProtection="1">
      <alignment vertical="center"/>
      <protection hidden="1"/>
    </xf>
    <xf numFmtId="0" fontId="27" fillId="5" borderId="0" xfId="0" applyFont="1" applyFill="1" applyAlignment="1" applyProtection="1">
      <alignment vertical="center"/>
      <protection hidden="1"/>
    </xf>
    <xf numFmtId="0" fontId="51" fillId="11" borderId="5" xfId="0" applyFont="1" applyFill="1" applyBorder="1" applyAlignment="1" applyProtection="1">
      <alignment horizontal="center" vertical="center"/>
      <protection hidden="1"/>
    </xf>
    <xf numFmtId="0" fontId="51" fillId="11" borderId="4" xfId="0" applyFont="1" applyFill="1" applyBorder="1" applyAlignment="1" applyProtection="1">
      <alignment horizontal="center" vertical="center"/>
      <protection hidden="1"/>
    </xf>
    <xf numFmtId="4" fontId="74" fillId="5" borderId="7" xfId="0" applyNumberFormat="1" applyFont="1" applyFill="1" applyBorder="1" applyAlignment="1" applyProtection="1">
      <alignment horizontal="center" vertical="center"/>
      <protection hidden="1"/>
    </xf>
    <xf numFmtId="4" fontId="74" fillId="5" borderId="8" xfId="0" applyNumberFormat="1" applyFont="1" applyFill="1" applyBorder="1" applyAlignment="1" applyProtection="1">
      <alignment horizontal="center" vertical="center"/>
      <protection hidden="1"/>
    </xf>
    <xf numFmtId="4" fontId="75" fillId="5" borderId="5" xfId="0" applyNumberFormat="1" applyFont="1" applyFill="1" applyBorder="1" applyAlignment="1" applyProtection="1">
      <alignment horizontal="center" vertical="center"/>
      <protection hidden="1"/>
    </xf>
    <xf numFmtId="4" fontId="75" fillId="5" borderId="4" xfId="0" applyNumberFormat="1" applyFont="1" applyFill="1" applyBorder="1" applyAlignment="1" applyProtection="1">
      <alignment horizontal="center" vertical="center"/>
      <protection hidden="1"/>
    </xf>
    <xf numFmtId="4" fontId="75" fillId="5" borderId="9" xfId="0" applyNumberFormat="1" applyFont="1" applyFill="1" applyBorder="1" applyAlignment="1" applyProtection="1">
      <alignment horizontal="center" vertical="center"/>
      <protection hidden="1"/>
    </xf>
    <xf numFmtId="0" fontId="27" fillId="5" borderId="40" xfId="0" applyFont="1" applyFill="1" applyBorder="1" applyAlignment="1" applyProtection="1">
      <alignment vertical="center" wrapText="1"/>
      <protection hidden="1"/>
    </xf>
    <xf numFmtId="0" fontId="27" fillId="5" borderId="42" xfId="0" applyFont="1" applyFill="1" applyBorder="1" applyAlignment="1" applyProtection="1">
      <alignment vertical="center" wrapText="1"/>
      <protection hidden="1"/>
    </xf>
    <xf numFmtId="4" fontId="75" fillId="5" borderId="107" xfId="0" applyNumberFormat="1" applyFont="1" applyFill="1" applyBorder="1" applyAlignment="1" applyProtection="1">
      <alignment horizontal="center" vertical="center"/>
      <protection hidden="1"/>
    </xf>
    <xf numFmtId="4" fontId="75" fillId="5" borderId="16" xfId="0" applyNumberFormat="1" applyFont="1" applyFill="1" applyBorder="1" applyAlignment="1" applyProtection="1">
      <alignment horizontal="center" vertical="center"/>
      <protection hidden="1"/>
    </xf>
    <xf numFmtId="4" fontId="75" fillId="5" borderId="60" xfId="0" applyNumberFormat="1" applyFont="1" applyFill="1" applyBorder="1" applyAlignment="1" applyProtection="1">
      <alignment horizontal="center" vertical="center"/>
      <protection hidden="1"/>
    </xf>
    <xf numFmtId="4" fontId="75" fillId="5" borderId="17" xfId="0" applyNumberFormat="1" applyFont="1" applyFill="1" applyBorder="1" applyAlignment="1" applyProtection="1">
      <alignment horizontal="center" vertical="center"/>
      <protection hidden="1"/>
    </xf>
    <xf numFmtId="4" fontId="75" fillId="14" borderId="57" xfId="0" applyNumberFormat="1" applyFont="1" applyFill="1" applyBorder="1" applyAlignment="1" applyProtection="1">
      <alignment horizontal="center" vertical="center"/>
      <protection hidden="1"/>
    </xf>
    <xf numFmtId="4" fontId="75" fillId="14" borderId="10" xfId="0" applyNumberFormat="1" applyFont="1" applyFill="1" applyBorder="1" applyAlignment="1" applyProtection="1">
      <alignment horizontal="center" vertical="center"/>
      <protection hidden="1"/>
    </xf>
    <xf numFmtId="166" fontId="29" fillId="5" borderId="34" xfId="1" applyNumberFormat="1" applyFont="1" applyFill="1" applyBorder="1" applyAlignment="1">
      <alignment horizontal="center" vertical="center"/>
    </xf>
    <xf numFmtId="166" fontId="29" fillId="5" borderId="32" xfId="1" applyNumberFormat="1" applyFont="1" applyFill="1" applyBorder="1" applyAlignment="1">
      <alignment horizontal="center" vertical="center"/>
    </xf>
    <xf numFmtId="167" fontId="29" fillId="5" borderId="34" xfId="1" applyNumberFormat="1" applyFont="1" applyFill="1" applyBorder="1" applyAlignment="1">
      <alignment horizontal="center" vertical="center"/>
    </xf>
    <xf numFmtId="167" fontId="29" fillId="5" borderId="33" xfId="1" applyNumberFormat="1" applyFont="1" applyFill="1" applyBorder="1" applyAlignment="1">
      <alignment horizontal="center"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4" fontId="22" fillId="0" borderId="34" xfId="0" applyNumberFormat="1" applyFont="1" applyBorder="1" applyAlignment="1">
      <alignment horizontal="right" vertical="center"/>
    </xf>
    <xf numFmtId="4" fontId="22" fillId="0" borderId="33" xfId="0" applyNumberFormat="1" applyFont="1" applyBorder="1" applyAlignment="1">
      <alignment horizontal="right" vertical="center"/>
    </xf>
    <xf numFmtId="4" fontId="25" fillId="11" borderId="34" xfId="0" applyNumberFormat="1" applyFont="1" applyFill="1" applyBorder="1" applyAlignment="1" applyProtection="1">
      <alignment horizontal="right" vertical="center"/>
      <protection hidden="1"/>
    </xf>
    <xf numFmtId="4" fontId="25" fillId="11" borderId="32" xfId="0" applyNumberFormat="1" applyFont="1" applyFill="1" applyBorder="1" applyAlignment="1" applyProtection="1">
      <alignment horizontal="right" vertical="center"/>
      <protection hidden="1"/>
    </xf>
    <xf numFmtId="4" fontId="25" fillId="11" borderId="33" xfId="0" applyNumberFormat="1" applyFont="1" applyFill="1" applyBorder="1" applyAlignment="1" applyProtection="1">
      <alignment horizontal="right" vertical="center"/>
      <protection hidden="1"/>
    </xf>
    <xf numFmtId="4" fontId="25" fillId="11" borderId="34" xfId="0" applyNumberFormat="1" applyFont="1" applyFill="1" applyBorder="1" applyAlignment="1" applyProtection="1">
      <alignment horizontal="center" vertical="center"/>
      <protection hidden="1"/>
    </xf>
    <xf numFmtId="4" fontId="25" fillId="11" borderId="32" xfId="0" applyNumberFormat="1" applyFont="1" applyFill="1" applyBorder="1" applyAlignment="1" applyProtection="1">
      <alignment horizontal="center" vertical="center"/>
      <protection hidden="1"/>
    </xf>
    <xf numFmtId="4" fontId="25" fillId="11" borderId="33" xfId="0" applyNumberFormat="1" applyFont="1" applyFill="1" applyBorder="1" applyAlignment="1" applyProtection="1">
      <alignment horizontal="center" vertical="center"/>
      <protection hidden="1"/>
    </xf>
    <xf numFmtId="4" fontId="22" fillId="0" borderId="40" xfId="0" applyNumberFormat="1" applyFont="1" applyBorder="1" applyAlignment="1">
      <alignment horizontal="right" vertical="center"/>
    </xf>
    <xf numFmtId="4" fontId="22" fillId="0" borderId="41" xfId="0" applyNumberFormat="1" applyFont="1" applyBorder="1" applyAlignment="1">
      <alignment horizontal="right" vertical="center"/>
    </xf>
    <xf numFmtId="0" fontId="48" fillId="5" borderId="5"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165" fontId="25" fillId="10" borderId="4" xfId="0" applyNumberFormat="1" applyFont="1" applyFill="1" applyBorder="1" applyAlignment="1">
      <alignment horizontal="center" vertical="center"/>
    </xf>
    <xf numFmtId="165" fontId="25" fillId="10" borderId="8" xfId="0" applyNumberFormat="1" applyFont="1" applyFill="1" applyBorder="1" applyAlignment="1">
      <alignment horizontal="center" vertical="center"/>
    </xf>
    <xf numFmtId="165" fontId="25" fillId="10" borderId="9" xfId="0" applyNumberFormat="1" applyFont="1" applyFill="1" applyBorder="1" applyAlignment="1">
      <alignment horizontal="center" vertical="center"/>
    </xf>
    <xf numFmtId="165" fontId="25" fillId="10" borderId="11" xfId="0" applyNumberFormat="1" applyFont="1" applyFill="1" applyBorder="1" applyAlignment="1">
      <alignment horizontal="center" vertical="center"/>
    </xf>
    <xf numFmtId="0" fontId="50" fillId="10" borderId="4" xfId="0" applyFont="1" applyFill="1" applyBorder="1" applyAlignment="1">
      <alignment horizontal="center"/>
    </xf>
    <xf numFmtId="0" fontId="50" fillId="10" borderId="8" xfId="0" applyFont="1" applyFill="1" applyBorder="1" applyAlignment="1">
      <alignment horizontal="center"/>
    </xf>
    <xf numFmtId="0" fontId="48" fillId="10" borderId="5" xfId="0" applyFont="1" applyFill="1" applyBorder="1" applyAlignment="1">
      <alignment horizontal="center" vertical="center"/>
    </xf>
    <xf numFmtId="0" fontId="48" fillId="10" borderId="6" xfId="0" applyFont="1" applyFill="1" applyBorder="1" applyAlignment="1">
      <alignment horizontal="center" vertical="center"/>
    </xf>
    <xf numFmtId="0" fontId="48" fillId="10" borderId="7" xfId="0" applyFont="1" applyFill="1" applyBorder="1" applyAlignment="1">
      <alignment horizontal="center" vertical="center"/>
    </xf>
    <xf numFmtId="0" fontId="48" fillId="10" borderId="4" xfId="0" applyFont="1" applyFill="1" applyBorder="1" applyAlignment="1">
      <alignment horizontal="center" vertical="center"/>
    </xf>
    <xf numFmtId="0" fontId="48" fillId="10" borderId="0" xfId="0" applyFont="1" applyFill="1" applyAlignment="1">
      <alignment horizontal="center" vertical="center"/>
    </xf>
    <xf numFmtId="0" fontId="48" fillId="10" borderId="8"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2" fillId="6" borderId="55" xfId="0" applyFont="1" applyFill="1" applyBorder="1" applyAlignment="1">
      <alignment horizontal="center" vertical="center"/>
    </xf>
    <xf numFmtId="0" fontId="52" fillId="6" borderId="61" xfId="0" applyFont="1" applyFill="1" applyBorder="1" applyAlignment="1">
      <alignment horizontal="center" vertical="center"/>
    </xf>
    <xf numFmtId="2" fontId="53" fillId="6" borderId="60" xfId="0" applyNumberFormat="1" applyFont="1" applyFill="1" applyBorder="1" applyAlignment="1">
      <alignment horizontal="center" vertical="center"/>
    </xf>
    <xf numFmtId="2" fontId="53" fillId="6" borderId="61" xfId="0" applyNumberFormat="1" applyFont="1" applyFill="1" applyBorder="1" applyAlignment="1">
      <alignment horizontal="center" vertical="center"/>
    </xf>
    <xf numFmtId="2" fontId="53" fillId="6" borderId="17" xfId="0" applyNumberFormat="1" applyFont="1" applyFill="1" applyBorder="1" applyAlignment="1">
      <alignment horizontal="center" vertical="center"/>
    </xf>
    <xf numFmtId="0" fontId="24" fillId="8" borderId="4" xfId="0" applyFont="1" applyFill="1" applyBorder="1" applyAlignment="1">
      <alignment horizontal="center" vertical="center"/>
    </xf>
    <xf numFmtId="0" fontId="24" fillId="8" borderId="0" xfId="0" applyFont="1" applyFill="1" applyAlignment="1">
      <alignment horizontal="center" vertical="center"/>
    </xf>
    <xf numFmtId="0" fontId="24" fillId="8" borderId="8" xfId="0" applyFont="1" applyFill="1" applyBorder="1" applyAlignment="1">
      <alignment horizontal="center" vertical="center"/>
    </xf>
    <xf numFmtId="2" fontId="25" fillId="8" borderId="7" xfId="0" applyNumberFormat="1" applyFont="1" applyFill="1" applyBorder="1" applyAlignment="1">
      <alignment horizontal="center" vertical="center"/>
    </xf>
    <xf numFmtId="2" fontId="25" fillId="8" borderId="8" xfId="0" applyNumberFormat="1" applyFont="1" applyFill="1" applyBorder="1" applyAlignment="1">
      <alignment horizontal="center" vertical="center"/>
    </xf>
    <xf numFmtId="2" fontId="25" fillId="8" borderId="11" xfId="0" applyNumberFormat="1" applyFont="1" applyFill="1" applyBorder="1" applyAlignment="1">
      <alignment horizontal="center" vertical="center"/>
    </xf>
    <xf numFmtId="0" fontId="50" fillId="10" borderId="0" xfId="0" applyFont="1" applyFill="1" applyAlignment="1">
      <alignment horizontal="center"/>
    </xf>
    <xf numFmtId="165" fontId="25" fillId="10" borderId="0" xfId="0" applyNumberFormat="1" applyFont="1" applyFill="1" applyAlignment="1">
      <alignment horizontal="center" vertical="center"/>
    </xf>
    <xf numFmtId="165" fontId="25" fillId="10" borderId="10" xfId="0" applyNumberFormat="1" applyFont="1" applyFill="1" applyBorder="1" applyAlignment="1">
      <alignment horizontal="center" vertical="center"/>
    </xf>
    <xf numFmtId="167" fontId="29" fillId="5" borderId="40" xfId="1" applyNumberFormat="1" applyFont="1" applyFill="1" applyBorder="1" applyAlignment="1">
      <alignment horizontal="center" vertical="center"/>
    </xf>
    <xf numFmtId="167" fontId="29" fillId="5" borderId="42" xfId="1" applyNumberFormat="1" applyFont="1" applyFill="1" applyBorder="1" applyAlignment="1">
      <alignment horizontal="center" vertical="center"/>
    </xf>
    <xf numFmtId="167" fontId="29" fillId="5" borderId="32" xfId="1" applyNumberFormat="1" applyFont="1" applyFill="1" applyBorder="1" applyAlignment="1">
      <alignment horizontal="center" vertical="center"/>
    </xf>
    <xf numFmtId="166" fontId="29" fillId="5" borderId="40" xfId="1" applyNumberFormat="1" applyFont="1" applyFill="1" applyBorder="1" applyAlignment="1">
      <alignment horizontal="center" vertical="center"/>
    </xf>
    <xf numFmtId="166" fontId="29" fillId="5" borderId="41" xfId="1" applyNumberFormat="1" applyFont="1" applyFill="1" applyBorder="1" applyAlignment="1">
      <alignment horizontal="center" vertical="center"/>
    </xf>
    <xf numFmtId="165" fontId="26" fillId="10" borderId="4" xfId="0" applyNumberFormat="1" applyFont="1" applyFill="1" applyBorder="1" applyAlignment="1">
      <alignment horizontal="center" vertical="center"/>
    </xf>
    <xf numFmtId="165" fontId="26" fillId="10" borderId="0" xfId="0" applyNumberFormat="1" applyFont="1" applyFill="1" applyAlignment="1">
      <alignment horizontal="center" vertical="center"/>
    </xf>
    <xf numFmtId="165" fontId="26" fillId="10" borderId="9" xfId="0" applyNumberFormat="1" applyFont="1" applyFill="1" applyBorder="1" applyAlignment="1">
      <alignment horizontal="center" vertical="center"/>
    </xf>
    <xf numFmtId="165" fontId="26" fillId="10" borderId="10" xfId="0" applyNumberFormat="1" applyFont="1" applyFill="1" applyBorder="1" applyAlignment="1">
      <alignment horizontal="center" vertical="center"/>
    </xf>
    <xf numFmtId="164" fontId="29" fillId="5" borderId="43" xfId="1" applyFont="1" applyFill="1" applyBorder="1" applyAlignment="1">
      <alignment horizontal="center" vertical="center"/>
    </xf>
    <xf numFmtId="164" fontId="29" fillId="5" borderId="45" xfId="1" applyFont="1" applyFill="1" applyBorder="1" applyAlignment="1">
      <alignment horizontal="center" vertical="center"/>
    </xf>
    <xf numFmtId="0" fontId="7" fillId="5" borderId="4"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0" xfId="0" applyFont="1" applyFill="1" applyAlignment="1">
      <alignment horizontal="center" vertical="center"/>
    </xf>
    <xf numFmtId="0" fontId="7" fillId="5" borderId="8" xfId="0" applyFont="1" applyFill="1" applyBorder="1" applyAlignment="1">
      <alignment horizontal="center" vertical="center"/>
    </xf>
    <xf numFmtId="2" fontId="54" fillId="4" borderId="60" xfId="1" applyNumberFormat="1" applyFont="1" applyFill="1" applyBorder="1" applyAlignment="1">
      <alignment horizontal="center" vertical="center"/>
    </xf>
    <xf numFmtId="2" fontId="54" fillId="4" borderId="61" xfId="1" applyNumberFormat="1" applyFont="1" applyFill="1" applyBorder="1" applyAlignment="1">
      <alignment horizontal="center" vertical="center"/>
    </xf>
    <xf numFmtId="2" fontId="54" fillId="4" borderId="17" xfId="1" applyNumberFormat="1" applyFont="1" applyFill="1" applyBorder="1" applyAlignment="1">
      <alignment horizontal="center" vertical="center"/>
    </xf>
    <xf numFmtId="2" fontId="27" fillId="5" borderId="5" xfId="1" applyNumberFormat="1" applyFont="1" applyFill="1" applyBorder="1" applyAlignment="1">
      <alignment horizontal="center" vertical="center" wrapText="1"/>
    </xf>
    <xf numFmtId="2" fontId="27" fillId="5" borderId="6" xfId="1" applyNumberFormat="1" applyFont="1" applyFill="1" applyBorder="1" applyAlignment="1">
      <alignment horizontal="center" vertical="center" wrapText="1"/>
    </xf>
    <xf numFmtId="2" fontId="27" fillId="5" borderId="7" xfId="1" applyNumberFormat="1" applyFont="1" applyFill="1" applyBorder="1" applyAlignment="1">
      <alignment horizontal="center" vertical="center" wrapText="1"/>
    </xf>
    <xf numFmtId="2" fontId="27" fillId="5" borderId="9" xfId="1" applyNumberFormat="1" applyFont="1" applyFill="1" applyBorder="1" applyAlignment="1">
      <alignment horizontal="center" vertical="center" wrapText="1"/>
    </xf>
    <xf numFmtId="2" fontId="27" fillId="5" borderId="11" xfId="1" applyNumberFormat="1" applyFont="1" applyFill="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4" fontId="55" fillId="0" borderId="9" xfId="0" applyNumberFormat="1" applyFont="1" applyBorder="1" applyAlignment="1">
      <alignment horizontal="left" vertical="center"/>
    </xf>
    <xf numFmtId="4" fontId="55" fillId="0" borderId="10" xfId="0" applyNumberFormat="1" applyFont="1" applyBorder="1" applyAlignment="1">
      <alignment horizontal="left" vertical="center"/>
    </xf>
    <xf numFmtId="4" fontId="55" fillId="0" borderId="11" xfId="0" applyNumberFormat="1" applyFont="1" applyBorder="1" applyAlignment="1">
      <alignment horizontal="left" vertical="center"/>
    </xf>
    <xf numFmtId="0" fontId="27"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9" xfId="0" applyFont="1" applyFill="1" applyBorder="1" applyAlignment="1">
      <alignment horizontal="center" vertical="center"/>
    </xf>
    <xf numFmtId="0" fontId="27" fillId="5" borderId="10" xfId="0" applyFont="1" applyFill="1" applyBorder="1" applyAlignment="1">
      <alignment horizontal="center" vertical="center"/>
    </xf>
    <xf numFmtId="0" fontId="27" fillId="5" borderId="11" xfId="0" applyFont="1" applyFill="1" applyBorder="1" applyAlignment="1">
      <alignment horizontal="center" vertical="center"/>
    </xf>
    <xf numFmtId="4" fontId="56" fillId="0" borderId="9" xfId="0" applyNumberFormat="1" applyFont="1" applyBorder="1" applyAlignment="1">
      <alignment horizontal="right" vertical="center" wrapText="1" shrinkToFit="1"/>
    </xf>
    <xf numFmtId="4" fontId="56" fillId="0" borderId="11" xfId="0" applyNumberFormat="1" applyFont="1" applyBorder="1" applyAlignment="1">
      <alignment horizontal="right" vertical="center" wrapText="1" shrinkToFit="1"/>
    </xf>
    <xf numFmtId="2" fontId="25" fillId="0" borderId="9" xfId="0" applyNumberFormat="1" applyFont="1" applyBorder="1" applyAlignment="1">
      <alignment horizontal="center" vertical="center"/>
    </xf>
    <xf numFmtId="2" fontId="25" fillId="0" borderId="11" xfId="0" applyNumberFormat="1" applyFont="1" applyBorder="1" applyAlignment="1">
      <alignment horizontal="center" vertical="center"/>
    </xf>
    <xf numFmtId="4" fontId="25" fillId="0" borderId="5" xfId="0" applyNumberFormat="1" applyFont="1" applyBorder="1" applyAlignment="1">
      <alignment horizontal="center" vertical="center"/>
    </xf>
    <xf numFmtId="4" fontId="25" fillId="0" borderId="7" xfId="0" applyNumberFormat="1" applyFont="1" applyBorder="1" applyAlignment="1">
      <alignment horizontal="center" vertical="center"/>
    </xf>
    <xf numFmtId="4" fontId="25" fillId="0" borderId="4" xfId="0" applyNumberFormat="1" applyFont="1" applyBorder="1" applyAlignment="1">
      <alignment horizontal="center" vertical="center"/>
    </xf>
    <xf numFmtId="4" fontId="25" fillId="0" borderId="8" xfId="0" applyNumberFormat="1" applyFont="1" applyBorder="1" applyAlignment="1">
      <alignment horizontal="center" vertical="center"/>
    </xf>
    <xf numFmtId="4" fontId="25" fillId="0" borderId="9" xfId="0" applyNumberFormat="1" applyFont="1" applyBorder="1" applyAlignment="1">
      <alignment horizontal="center" vertical="center"/>
    </xf>
    <xf numFmtId="4" fontId="25" fillId="0" borderId="11" xfId="0" applyNumberFormat="1" applyFont="1" applyBorder="1" applyAlignment="1">
      <alignment horizontal="center" vertical="center"/>
    </xf>
    <xf numFmtId="4" fontId="25" fillId="4" borderId="1" xfId="0" applyNumberFormat="1" applyFont="1" applyFill="1" applyBorder="1" applyAlignment="1">
      <alignment horizontal="right" vertical="center" wrapText="1" shrinkToFit="1"/>
    </xf>
    <xf numFmtId="4" fontId="25" fillId="4" borderId="3" xfId="0" applyNumberFormat="1" applyFont="1" applyFill="1" applyBorder="1" applyAlignment="1">
      <alignment horizontal="right" vertical="center" wrapText="1" shrinkToFit="1"/>
    </xf>
    <xf numFmtId="4" fontId="25" fillId="0" borderId="5" xfId="0" applyNumberFormat="1" applyFont="1" applyBorder="1" applyAlignment="1">
      <alignment horizontal="right" vertical="center" wrapText="1" shrinkToFit="1"/>
    </xf>
    <xf numFmtId="4" fontId="25" fillId="0" borderId="7" xfId="0" applyNumberFormat="1" applyFont="1" applyBorder="1" applyAlignment="1">
      <alignment horizontal="right" vertical="center" wrapText="1" shrinkToFit="1"/>
    </xf>
    <xf numFmtId="2" fontId="25" fillId="0" borderId="1" xfId="0" applyNumberFormat="1" applyFont="1" applyBorder="1" applyAlignment="1">
      <alignment horizontal="center" vertical="center"/>
    </xf>
    <xf numFmtId="2" fontId="25" fillId="0" borderId="3" xfId="0" applyNumberFormat="1" applyFont="1" applyBorder="1" applyAlignment="1">
      <alignment horizontal="center" vertical="center"/>
    </xf>
    <xf numFmtId="4" fontId="25" fillId="0" borderId="1" xfId="0" applyNumberFormat="1" applyFont="1" applyBorder="1" applyAlignment="1">
      <alignment horizontal="center" vertical="center"/>
    </xf>
    <xf numFmtId="4" fontId="25" fillId="0" borderId="3" xfId="0" applyNumberFormat="1" applyFont="1" applyBorder="1" applyAlignment="1">
      <alignment horizontal="center" vertical="center"/>
    </xf>
    <xf numFmtId="2" fontId="25" fillId="0" borderId="5" xfId="0" applyNumberFormat="1" applyFont="1" applyBorder="1" applyAlignment="1">
      <alignment horizontal="center" vertical="center"/>
    </xf>
    <xf numFmtId="2" fontId="25" fillId="0" borderId="7" xfId="0" applyNumberFormat="1" applyFont="1" applyBorder="1" applyAlignment="1">
      <alignment horizontal="center" vertical="center"/>
    </xf>
    <xf numFmtId="2" fontId="25" fillId="0" borderId="4" xfId="0" applyNumberFormat="1" applyFont="1" applyBorder="1" applyAlignment="1">
      <alignment horizontal="center" vertical="center"/>
    </xf>
    <xf numFmtId="2" fontId="25" fillId="0" borderId="8" xfId="0" applyNumberFormat="1" applyFont="1" applyBorder="1" applyAlignment="1">
      <alignment horizontal="center" vertical="center"/>
    </xf>
    <xf numFmtId="0" fontId="6" fillId="5" borderId="14" xfId="0" applyFont="1" applyFill="1" applyBorder="1" applyAlignment="1">
      <alignment horizontal="center" vertical="center"/>
    </xf>
    <xf numFmtId="0" fontId="6" fillId="5" borderId="14" xfId="0" applyFont="1" applyFill="1" applyBorder="1" applyAlignment="1">
      <alignment horizont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1" xfId="0" applyFont="1" applyFill="1" applyBorder="1" applyAlignment="1">
      <alignment horizontal="center" vertical="center"/>
    </xf>
    <xf numFmtId="4" fontId="25" fillId="11" borderId="43" xfId="0" applyNumberFormat="1" applyFont="1" applyFill="1" applyBorder="1" applyAlignment="1" applyProtection="1">
      <alignment horizontal="right" vertical="center"/>
      <protection hidden="1"/>
    </xf>
    <xf numFmtId="4" fontId="25" fillId="11" borderId="45" xfId="0" applyNumberFormat="1" applyFont="1" applyFill="1" applyBorder="1" applyAlignment="1" applyProtection="1">
      <alignment horizontal="right" vertical="center"/>
      <protection hidden="1"/>
    </xf>
    <xf numFmtId="4" fontId="25" fillId="11" borderId="44" xfId="0" applyNumberFormat="1" applyFont="1" applyFill="1" applyBorder="1" applyAlignment="1" applyProtection="1">
      <alignment horizontal="right" vertical="center"/>
      <protection hidden="1"/>
    </xf>
    <xf numFmtId="4" fontId="6" fillId="5" borderId="13" xfId="0" applyNumberFormat="1" applyFont="1" applyFill="1" applyBorder="1" applyAlignment="1">
      <alignment horizontal="center" vertical="center" wrapText="1"/>
    </xf>
    <xf numFmtId="4" fontId="6" fillId="5" borderId="14" xfId="0" applyNumberFormat="1" applyFont="1" applyFill="1" applyBorder="1" applyAlignment="1">
      <alignment horizontal="center" vertical="center" wrapText="1"/>
    </xf>
    <xf numFmtId="4" fontId="27" fillId="5" borderId="5" xfId="0" applyNumberFormat="1" applyFont="1" applyFill="1" applyBorder="1" applyAlignment="1">
      <alignment horizontal="center" vertical="center"/>
    </xf>
    <xf numFmtId="4" fontId="27" fillId="5" borderId="6" xfId="0" applyNumberFormat="1" applyFont="1" applyFill="1" applyBorder="1" applyAlignment="1">
      <alignment horizontal="center" vertical="center"/>
    </xf>
    <xf numFmtId="4" fontId="27" fillId="5" borderId="7" xfId="0" applyNumberFormat="1" applyFont="1" applyFill="1" applyBorder="1" applyAlignment="1">
      <alignment horizontal="center" vertical="center"/>
    </xf>
    <xf numFmtId="4" fontId="6" fillId="5" borderId="4" xfId="0" applyNumberFormat="1" applyFont="1" applyFill="1" applyBorder="1" applyAlignment="1">
      <alignment horizontal="center" vertical="center" wrapText="1"/>
    </xf>
    <xf numFmtId="4" fontId="6" fillId="5" borderId="0" xfId="0" applyNumberFormat="1" applyFont="1" applyFill="1" applyAlignment="1">
      <alignment horizontal="center" vertical="center" wrapText="1"/>
    </xf>
    <xf numFmtId="4" fontId="25" fillId="11" borderId="43" xfId="0" applyNumberFormat="1" applyFont="1" applyFill="1" applyBorder="1" applyAlignment="1" applyProtection="1">
      <alignment horizontal="center" vertical="center"/>
      <protection hidden="1"/>
    </xf>
    <xf numFmtId="4" fontId="25" fillId="11" borderId="45" xfId="0" applyNumberFormat="1" applyFont="1" applyFill="1" applyBorder="1" applyAlignment="1" applyProtection="1">
      <alignment horizontal="center" vertical="center"/>
      <protection hidden="1"/>
    </xf>
    <xf numFmtId="4" fontId="25" fillId="11" borderId="44" xfId="0" applyNumberFormat="1" applyFont="1" applyFill="1" applyBorder="1" applyAlignment="1" applyProtection="1">
      <alignment horizontal="center" vertical="center"/>
      <protection hidden="1"/>
    </xf>
    <xf numFmtId="0" fontId="17" fillId="10" borderId="4" xfId="0" applyFont="1" applyFill="1" applyBorder="1" applyAlignment="1">
      <alignment horizontal="center"/>
    </xf>
    <xf numFmtId="0" fontId="17" fillId="10" borderId="0" xfId="0" applyFont="1" applyFill="1" applyAlignment="1">
      <alignment horizontal="center"/>
    </xf>
    <xf numFmtId="3" fontId="6" fillId="5" borderId="9"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xf>
    <xf numFmtId="3" fontId="6" fillId="5" borderId="9" xfId="0" applyNumberFormat="1"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0" fontId="33" fillId="5" borderId="4" xfId="0" applyFont="1" applyFill="1" applyBorder="1" applyAlignment="1" applyProtection="1">
      <alignment horizontal="center" vertical="center"/>
      <protection hidden="1"/>
    </xf>
    <xf numFmtId="0" fontId="33" fillId="5" borderId="0" xfId="0" applyFont="1" applyFill="1" applyAlignment="1" applyProtection="1">
      <alignment horizontal="center" vertical="center"/>
      <protection hidden="1"/>
    </xf>
    <xf numFmtId="0" fontId="33" fillId="5" borderId="8" xfId="0" applyFont="1" applyFill="1" applyBorder="1" applyAlignment="1" applyProtection="1">
      <alignment horizontal="center" vertical="center"/>
      <protection hidden="1"/>
    </xf>
    <xf numFmtId="0" fontId="34" fillId="5" borderId="9" xfId="0" applyFont="1" applyFill="1" applyBorder="1" applyAlignment="1" applyProtection="1">
      <alignment horizontal="center" vertical="center"/>
      <protection hidden="1"/>
    </xf>
    <xf numFmtId="0" fontId="34" fillId="5" borderId="10" xfId="0" applyFont="1" applyFill="1" applyBorder="1" applyAlignment="1" applyProtection="1">
      <alignment horizontal="center" vertical="center"/>
      <protection hidden="1"/>
    </xf>
    <xf numFmtId="0" fontId="34" fillId="5" borderId="11" xfId="0" applyFont="1" applyFill="1" applyBorder="1" applyAlignment="1" applyProtection="1">
      <alignment horizontal="center" vertical="center"/>
      <protection hidden="1"/>
    </xf>
    <xf numFmtId="4" fontId="25" fillId="11" borderId="40" xfId="0" applyNumberFormat="1" applyFont="1" applyFill="1" applyBorder="1" applyAlignment="1" applyProtection="1">
      <alignment horizontal="center" vertical="center"/>
      <protection hidden="1"/>
    </xf>
    <xf numFmtId="4" fontId="25" fillId="11" borderId="42" xfId="0" applyNumberFormat="1" applyFont="1" applyFill="1" applyBorder="1" applyAlignment="1" applyProtection="1">
      <alignment horizontal="center" vertical="center"/>
      <protection hidden="1"/>
    </xf>
    <xf numFmtId="4" fontId="25" fillId="11" borderId="41" xfId="0" applyNumberFormat="1" applyFont="1" applyFill="1" applyBorder="1" applyAlignment="1" applyProtection="1">
      <alignment horizontal="center" vertical="center"/>
      <protection hidden="1"/>
    </xf>
    <xf numFmtId="0" fontId="25" fillId="11" borderId="40" xfId="0" applyFont="1" applyFill="1" applyBorder="1" applyAlignment="1" applyProtection="1">
      <alignment horizontal="center" vertical="center"/>
      <protection hidden="1"/>
    </xf>
    <xf numFmtId="0" fontId="25" fillId="11" borderId="41" xfId="0" applyFont="1" applyFill="1" applyBorder="1" applyAlignment="1" applyProtection="1">
      <alignment horizontal="center" vertical="center"/>
      <protection hidden="1"/>
    </xf>
    <xf numFmtId="4" fontId="25" fillId="11" borderId="40" xfId="0" applyNumberFormat="1" applyFont="1" applyFill="1" applyBorder="1" applyAlignment="1" applyProtection="1">
      <alignment horizontal="right" vertical="center"/>
      <protection hidden="1"/>
    </xf>
    <xf numFmtId="4" fontId="25" fillId="11" borderId="42" xfId="0" applyNumberFormat="1" applyFont="1" applyFill="1" applyBorder="1" applyAlignment="1" applyProtection="1">
      <alignment horizontal="right" vertical="center"/>
      <protection hidden="1"/>
    </xf>
    <xf numFmtId="4" fontId="25" fillId="11" borderId="41" xfId="0" applyNumberFormat="1" applyFont="1" applyFill="1" applyBorder="1" applyAlignment="1" applyProtection="1">
      <alignment horizontal="right" vertical="center"/>
      <protection hidden="1"/>
    </xf>
    <xf numFmtId="0" fontId="25" fillId="11" borderId="34" xfId="0" applyFont="1" applyFill="1" applyBorder="1" applyAlignment="1" applyProtection="1">
      <alignment horizontal="center" vertical="center"/>
      <protection hidden="1"/>
    </xf>
    <xf numFmtId="0" fontId="25" fillId="11" borderId="33" xfId="0" applyFont="1" applyFill="1" applyBorder="1" applyAlignment="1" applyProtection="1">
      <alignment horizontal="center" vertical="center"/>
      <protection hidden="1"/>
    </xf>
    <xf numFmtId="0" fontId="34" fillId="5" borderId="4" xfId="0" applyFont="1" applyFill="1" applyBorder="1" applyAlignment="1" applyProtection="1">
      <alignment horizontal="center" vertical="center"/>
      <protection hidden="1"/>
    </xf>
    <xf numFmtId="0" fontId="34" fillId="5" borderId="0" xfId="0" applyFont="1" applyFill="1" applyAlignment="1" applyProtection="1">
      <alignment horizontal="center" vertical="center"/>
      <protection hidden="1"/>
    </xf>
    <xf numFmtId="0" fontId="34" fillId="5" borderId="8"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center"/>
      <protection hidden="1"/>
    </xf>
    <xf numFmtId="0" fontId="33" fillId="5" borderId="10" xfId="0" applyFont="1" applyFill="1" applyBorder="1" applyAlignment="1" applyProtection="1">
      <alignment horizontal="center" vertical="center"/>
      <protection hidden="1"/>
    </xf>
    <xf numFmtId="0" fontId="33" fillId="5" borderId="11" xfId="0" applyFont="1" applyFill="1" applyBorder="1" applyAlignment="1" applyProtection="1">
      <alignment horizontal="center" vertical="center"/>
      <protection hidden="1"/>
    </xf>
    <xf numFmtId="0" fontId="13" fillId="5" borderId="4" xfId="0" applyFont="1" applyFill="1" applyBorder="1" applyAlignment="1" applyProtection="1">
      <alignment horizontal="center" vertical="center"/>
      <protection hidden="1"/>
    </xf>
    <xf numFmtId="0" fontId="13" fillId="5" borderId="8" xfId="0" applyFont="1" applyFill="1" applyBorder="1" applyAlignment="1" applyProtection="1">
      <alignment horizontal="center" vertical="center"/>
      <protection hidden="1"/>
    </xf>
    <xf numFmtId="0" fontId="13" fillId="5" borderId="9" xfId="0" applyFont="1" applyFill="1" applyBorder="1" applyAlignment="1" applyProtection="1">
      <alignment horizontal="center" vertical="center"/>
      <protection hidden="1"/>
    </xf>
    <xf numFmtId="0" fontId="13" fillId="5" borderId="11" xfId="0" applyFont="1" applyFill="1" applyBorder="1" applyAlignment="1" applyProtection="1">
      <alignment horizontal="center" vertical="center"/>
      <protection hidden="1"/>
    </xf>
    <xf numFmtId="0" fontId="25" fillId="11" borderId="43" xfId="0" applyFont="1" applyFill="1" applyBorder="1" applyAlignment="1" applyProtection="1">
      <alignment horizontal="center" vertical="center"/>
      <protection hidden="1"/>
    </xf>
    <xf numFmtId="0" fontId="25" fillId="11" borderId="44" xfId="0" applyFont="1" applyFill="1" applyBorder="1" applyAlignment="1" applyProtection="1">
      <alignment horizontal="center" vertical="center"/>
      <protection hidden="1"/>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4" fontId="27" fillId="0" borderId="5" xfId="0" applyNumberFormat="1" applyFont="1" applyBorder="1" applyAlignment="1">
      <alignment horizontal="right" vertical="center"/>
    </xf>
    <xf numFmtId="4" fontId="27" fillId="0" borderId="7" xfId="0" applyNumberFormat="1" applyFont="1" applyBorder="1" applyAlignment="1">
      <alignment horizontal="right" vertical="center"/>
    </xf>
    <xf numFmtId="4" fontId="55" fillId="0" borderId="4" xfId="0" applyNumberFormat="1" applyFont="1" applyBorder="1" applyAlignment="1">
      <alignment horizontal="right" vertical="center"/>
    </xf>
    <xf numFmtId="4" fontId="55" fillId="0" borderId="8" xfId="0" applyNumberFormat="1" applyFont="1" applyBorder="1" applyAlignment="1">
      <alignment horizontal="right" vertical="center"/>
    </xf>
    <xf numFmtId="4" fontId="26" fillId="0" borderId="1" xfId="0" applyNumberFormat="1" applyFont="1" applyBorder="1" applyAlignment="1">
      <alignment horizontal="right" vertical="center"/>
    </xf>
    <xf numFmtId="4" fontId="26" fillId="0" borderId="3" xfId="0" applyNumberFormat="1" applyFont="1" applyBorder="1" applyAlignment="1">
      <alignment horizontal="right" vertical="center"/>
    </xf>
    <xf numFmtId="2" fontId="27" fillId="4" borderId="1" xfId="0" applyNumberFormat="1" applyFont="1" applyFill="1" applyBorder="1" applyAlignment="1">
      <alignment horizontal="center" vertical="center"/>
    </xf>
    <xf numFmtId="2" fontId="27" fillId="4" borderId="3" xfId="0" applyNumberFormat="1"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7" xfId="0" applyFont="1" applyFill="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5" fillId="5" borderId="1" xfId="0" applyFont="1" applyFill="1" applyBorder="1" applyAlignment="1">
      <alignment horizontal="left"/>
    </xf>
    <xf numFmtId="0" fontId="25" fillId="5" borderId="2" xfId="0" applyFont="1" applyFill="1" applyBorder="1" applyAlignment="1">
      <alignment horizontal="left"/>
    </xf>
    <xf numFmtId="0" fontId="25" fillId="5" borderId="3" xfId="0" applyFont="1" applyFill="1" applyBorder="1" applyAlignment="1">
      <alignment horizontal="left"/>
    </xf>
    <xf numFmtId="4" fontId="22" fillId="0" borderId="43" xfId="0" applyNumberFormat="1" applyFont="1" applyBorder="1" applyAlignment="1">
      <alignment horizontal="right" vertical="center"/>
    </xf>
    <xf numFmtId="4" fontId="22" fillId="0" borderId="44" xfId="0" applyNumberFormat="1" applyFont="1" applyBorder="1" applyAlignment="1">
      <alignment horizontal="right" vertical="center"/>
    </xf>
    <xf numFmtId="4" fontId="25" fillId="0" borderId="5" xfId="0" applyNumberFormat="1" applyFont="1" applyBorder="1" applyAlignment="1">
      <alignment horizontal="right" vertical="center"/>
    </xf>
    <xf numFmtId="4" fontId="25" fillId="0" borderId="6" xfId="0" applyNumberFormat="1" applyFont="1" applyBorder="1" applyAlignment="1">
      <alignment horizontal="right" vertical="center"/>
    </xf>
    <xf numFmtId="4" fontId="25" fillId="0" borderId="7" xfId="0" applyNumberFormat="1" applyFont="1" applyBorder="1" applyAlignment="1">
      <alignment horizontal="right" vertical="center"/>
    </xf>
    <xf numFmtId="4" fontId="25" fillId="0" borderId="9" xfId="0" applyNumberFormat="1" applyFont="1" applyBorder="1" applyAlignment="1">
      <alignment horizontal="right" vertical="center"/>
    </xf>
    <xf numFmtId="4" fontId="25" fillId="0" borderId="10" xfId="0" applyNumberFormat="1" applyFont="1" applyBorder="1" applyAlignment="1">
      <alignment horizontal="right" vertical="center"/>
    </xf>
    <xf numFmtId="4" fontId="25" fillId="0" borderId="11" xfId="0" applyNumberFormat="1" applyFont="1" applyBorder="1" applyAlignment="1">
      <alignment horizontal="right" vertical="center"/>
    </xf>
    <xf numFmtId="0" fontId="27" fillId="0" borderId="5"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1" fontId="25" fillId="0" borderId="5" xfId="0" applyNumberFormat="1" applyFont="1" applyBorder="1" applyAlignment="1">
      <alignment horizontal="center" vertical="center"/>
    </xf>
    <xf numFmtId="1" fontId="25" fillId="0" borderId="7" xfId="0" applyNumberFormat="1" applyFont="1" applyBorder="1" applyAlignment="1">
      <alignment horizontal="center" vertical="center"/>
    </xf>
    <xf numFmtId="1" fontId="25" fillId="0" borderId="9" xfId="0" applyNumberFormat="1" applyFont="1" applyBorder="1" applyAlignment="1">
      <alignment horizontal="center" vertical="center"/>
    </xf>
    <xf numFmtId="1" fontId="25" fillId="0" borderId="11" xfId="0" applyNumberFormat="1" applyFont="1" applyBorder="1" applyAlignment="1">
      <alignment horizontal="center" vertical="center"/>
    </xf>
    <xf numFmtId="4" fontId="25" fillId="0" borderId="6" xfId="0" applyNumberFormat="1" applyFont="1" applyBorder="1" applyAlignment="1">
      <alignment horizontal="center" vertical="center"/>
    </xf>
    <xf numFmtId="4" fontId="25" fillId="0" borderId="10" xfId="0" applyNumberFormat="1" applyFont="1" applyBorder="1" applyAlignment="1">
      <alignment horizontal="center" vertical="center"/>
    </xf>
    <xf numFmtId="0" fontId="55" fillId="0" borderId="5" xfId="0" applyFont="1" applyBorder="1" applyAlignment="1">
      <alignment horizontal="center" vertical="center" wrapText="1" shrinkToFit="1"/>
    </xf>
    <xf numFmtId="0" fontId="55" fillId="0" borderId="6" xfId="0" applyFont="1" applyBorder="1" applyAlignment="1">
      <alignment horizontal="center" vertical="center" wrapText="1" shrinkToFit="1"/>
    </xf>
    <xf numFmtId="0" fontId="55" fillId="0" borderId="7" xfId="0" applyFont="1" applyBorder="1" applyAlignment="1">
      <alignment horizontal="center" vertical="center" wrapText="1" shrinkToFit="1"/>
    </xf>
    <xf numFmtId="0" fontId="55" fillId="0" borderId="9" xfId="0" applyFont="1" applyBorder="1" applyAlignment="1">
      <alignment horizontal="center" vertical="center" wrapText="1" shrinkToFit="1"/>
    </xf>
    <xf numFmtId="0" fontId="55" fillId="0" borderId="10" xfId="0" applyFont="1" applyBorder="1" applyAlignment="1">
      <alignment horizontal="center" vertical="center" wrapText="1" shrinkToFit="1"/>
    </xf>
    <xf numFmtId="0" fontId="55" fillId="0" borderId="11" xfId="0" applyFont="1" applyBorder="1" applyAlignment="1">
      <alignment horizontal="center" vertical="center" wrapText="1" shrinkToFit="1"/>
    </xf>
    <xf numFmtId="0" fontId="55" fillId="0" borderId="4" xfId="0" applyFont="1" applyBorder="1" applyAlignment="1">
      <alignment horizontal="center" vertical="center" wrapText="1"/>
    </xf>
    <xf numFmtId="0" fontId="55" fillId="0" borderId="0" xfId="0" applyFont="1" applyAlignment="1">
      <alignment horizontal="center" vertical="center" wrapText="1"/>
    </xf>
    <xf numFmtId="4" fontId="27" fillId="0" borderId="5" xfId="0" applyNumberFormat="1" applyFont="1" applyBorder="1" applyAlignment="1">
      <alignment horizontal="left" vertical="center"/>
    </xf>
    <xf numFmtId="4" fontId="27" fillId="0" borderId="6" xfId="0" applyNumberFormat="1" applyFont="1" applyBorder="1" applyAlignment="1">
      <alignment horizontal="left" vertical="center"/>
    </xf>
    <xf numFmtId="4" fontId="27" fillId="0" borderId="7" xfId="0" applyNumberFormat="1" applyFont="1" applyBorder="1" applyAlignment="1">
      <alignment horizontal="left" vertical="center"/>
    </xf>
    <xf numFmtId="1" fontId="0" fillId="0" borderId="0" xfId="0" applyNumberFormat="1"/>
    <xf numFmtId="0" fontId="55" fillId="0" borderId="9" xfId="0" applyFont="1" applyBorder="1" applyAlignment="1">
      <alignment horizontal="left" vertical="center"/>
    </xf>
    <xf numFmtId="0" fontId="55" fillId="0" borderId="10" xfId="0" applyFont="1" applyBorder="1" applyAlignment="1">
      <alignment horizontal="left" vertical="center"/>
    </xf>
    <xf numFmtId="4" fontId="27" fillId="0" borderId="6" xfId="0" applyNumberFormat="1" applyFont="1" applyBorder="1" applyAlignment="1">
      <alignment horizontal="center" vertical="center"/>
    </xf>
    <xf numFmtId="4" fontId="27" fillId="0" borderId="7" xfId="0" applyNumberFormat="1" applyFont="1" applyBorder="1" applyAlignment="1">
      <alignment horizontal="center" vertical="center"/>
    </xf>
    <xf numFmtId="4" fontId="55" fillId="0" borderId="10" xfId="0" applyNumberFormat="1" applyFont="1" applyBorder="1" applyAlignment="1">
      <alignment horizontal="center" vertical="center"/>
    </xf>
    <xf numFmtId="4" fontId="55" fillId="0" borderId="11" xfId="0" applyNumberFormat="1" applyFont="1" applyBorder="1" applyAlignment="1">
      <alignment horizontal="center" vertical="center"/>
    </xf>
    <xf numFmtId="2" fontId="25" fillId="0" borderId="34" xfId="0" applyNumberFormat="1" applyFont="1" applyBorder="1" applyAlignment="1">
      <alignment horizontal="center" vertical="center"/>
    </xf>
    <xf numFmtId="2" fontId="25" fillId="0" borderId="33" xfId="0" applyNumberFormat="1" applyFont="1" applyBorder="1" applyAlignment="1">
      <alignment horizontal="center" vertical="center"/>
    </xf>
    <xf numFmtId="9" fontId="6" fillId="0" borderId="34" xfId="0" applyNumberFormat="1" applyFont="1" applyBorder="1" applyAlignment="1">
      <alignment horizontal="center" vertical="center"/>
    </xf>
    <xf numFmtId="9" fontId="6" fillId="0" borderId="33" xfId="0" applyNumberFormat="1" applyFont="1" applyBorder="1" applyAlignment="1">
      <alignment horizontal="center" vertical="center"/>
    </xf>
    <xf numFmtId="4" fontId="6" fillId="0" borderId="5"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7" xfId="0" applyNumberFormat="1" applyFont="1" applyBorder="1" applyAlignment="1">
      <alignment horizontal="center" vertical="center"/>
    </xf>
    <xf numFmtId="9" fontId="6" fillId="0" borderId="43" xfId="0" applyNumberFormat="1" applyFont="1" applyBorder="1" applyAlignment="1">
      <alignment horizontal="center" vertical="center"/>
    </xf>
    <xf numFmtId="9" fontId="6" fillId="0" borderId="44" xfId="0" applyNumberFormat="1" applyFont="1" applyBorder="1" applyAlignment="1">
      <alignment horizontal="center" vertical="center"/>
    </xf>
    <xf numFmtId="2" fontId="25" fillId="0" borderId="43" xfId="0" applyNumberFormat="1" applyFont="1" applyBorder="1" applyAlignment="1">
      <alignment horizontal="center" vertical="center"/>
    </xf>
    <xf numFmtId="2" fontId="25" fillId="0" borderId="44" xfId="0" applyNumberFormat="1" applyFont="1" applyBorder="1" applyAlignment="1">
      <alignment horizontal="center" vertical="center"/>
    </xf>
    <xf numFmtId="1" fontId="6" fillId="5" borderId="9" xfId="0" applyNumberFormat="1" applyFont="1" applyFill="1" applyBorder="1" applyAlignment="1">
      <alignment horizontal="center" vertical="center"/>
    </xf>
    <xf numFmtId="1" fontId="6" fillId="5" borderId="11" xfId="0" applyNumberFormat="1" applyFont="1" applyFill="1" applyBorder="1" applyAlignment="1">
      <alignment horizontal="center"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2" fontId="26" fillId="5" borderId="4" xfId="0" applyNumberFormat="1" applyFont="1" applyFill="1" applyBorder="1" applyAlignment="1">
      <alignment horizontal="center" vertical="center"/>
    </xf>
    <xf numFmtId="2" fontId="26" fillId="5" borderId="0" xfId="0" applyNumberFormat="1" applyFont="1" applyFill="1" applyAlignment="1">
      <alignment horizontal="center" vertical="center"/>
    </xf>
    <xf numFmtId="2" fontId="26" fillId="5" borderId="9" xfId="0" applyNumberFormat="1" applyFont="1" applyFill="1" applyBorder="1" applyAlignment="1">
      <alignment horizontal="center" vertical="center"/>
    </xf>
    <xf numFmtId="2" fontId="26" fillId="5" borderId="10" xfId="0" applyNumberFormat="1" applyFont="1" applyFill="1" applyBorder="1" applyAlignment="1">
      <alignment horizontal="center" vertical="center"/>
    </xf>
    <xf numFmtId="1" fontId="51" fillId="5" borderId="9" xfId="0" applyNumberFormat="1" applyFont="1" applyFill="1" applyBorder="1" applyAlignment="1">
      <alignment horizontal="center" vertical="center"/>
    </xf>
    <xf numFmtId="1" fontId="51" fillId="5" borderId="11" xfId="0" applyNumberFormat="1" applyFont="1" applyFill="1" applyBorder="1" applyAlignment="1">
      <alignment horizontal="center" vertical="center"/>
    </xf>
    <xf numFmtId="169" fontId="27" fillId="4" borderId="5" xfId="0" applyNumberFormat="1" applyFont="1" applyFill="1" applyBorder="1" applyAlignment="1">
      <alignment horizontal="center" vertical="center"/>
    </xf>
    <xf numFmtId="169" fontId="27" fillId="4" borderId="7" xfId="0" applyNumberFormat="1" applyFont="1" applyFill="1" applyBorder="1" applyAlignment="1">
      <alignment horizontal="center" vertical="center"/>
    </xf>
    <xf numFmtId="169" fontId="27" fillId="4" borderId="9" xfId="0" applyNumberFormat="1" applyFont="1" applyFill="1" applyBorder="1" applyAlignment="1">
      <alignment horizontal="center" vertical="center"/>
    </xf>
    <xf numFmtId="169" fontId="27" fillId="4" borderId="11" xfId="0" applyNumberFormat="1" applyFont="1" applyFill="1" applyBorder="1" applyAlignment="1">
      <alignment horizontal="center"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2" fontId="25" fillId="0" borderId="38" xfId="0" applyNumberFormat="1" applyFont="1" applyBorder="1" applyAlignment="1">
      <alignment horizontal="center" vertical="center"/>
    </xf>
    <xf numFmtId="9" fontId="6" fillId="0" borderId="40" xfId="0" applyNumberFormat="1" applyFont="1" applyBorder="1" applyAlignment="1">
      <alignment horizontal="center" vertical="center"/>
    </xf>
    <xf numFmtId="9" fontId="6" fillId="0" borderId="41" xfId="0" applyNumberFormat="1" applyFont="1" applyBorder="1" applyAlignment="1">
      <alignment horizontal="center" vertical="center"/>
    </xf>
    <xf numFmtId="4" fontId="26" fillId="5" borderId="2" xfId="0" applyNumberFormat="1" applyFont="1" applyFill="1" applyBorder="1" applyAlignment="1">
      <alignment horizontal="center" vertical="center"/>
    </xf>
    <xf numFmtId="4" fontId="26" fillId="5" borderId="3"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6" fillId="5" borderId="2" xfId="0" applyFont="1" applyFill="1" applyBorder="1" applyAlignment="1">
      <alignment horizontal="center" vertical="center"/>
    </xf>
    <xf numFmtId="2" fontId="27" fillId="4" borderId="2" xfId="0" applyNumberFormat="1" applyFont="1" applyFill="1" applyBorder="1" applyAlignment="1">
      <alignment horizontal="center" vertical="center"/>
    </xf>
    <xf numFmtId="1" fontId="27" fillId="4" borderId="2" xfId="0" applyNumberFormat="1" applyFont="1" applyFill="1" applyBorder="1" applyAlignment="1">
      <alignment horizontal="center" vertical="center"/>
    </xf>
    <xf numFmtId="1" fontId="27" fillId="4" borderId="3" xfId="0" applyNumberFormat="1" applyFont="1" applyFill="1" applyBorder="1" applyAlignment="1">
      <alignment horizontal="center" vertical="center"/>
    </xf>
    <xf numFmtId="0" fontId="26" fillId="5" borderId="1" xfId="0" applyFont="1" applyFill="1" applyBorder="1" applyAlignment="1">
      <alignment horizontal="left"/>
    </xf>
    <xf numFmtId="0" fontId="26" fillId="5" borderId="2" xfId="0" applyFont="1" applyFill="1" applyBorder="1" applyAlignment="1">
      <alignment horizontal="left"/>
    </xf>
    <xf numFmtId="0" fontId="26" fillId="5" borderId="3" xfId="0" applyFont="1" applyFill="1" applyBorder="1" applyAlignment="1">
      <alignment horizontal="left"/>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11"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4" xfId="0" applyFont="1" applyFill="1" applyBorder="1" applyAlignment="1">
      <alignment horizontal="center"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68" fontId="43" fillId="4" borderId="2" xfId="0" applyNumberFormat="1" applyFont="1" applyFill="1" applyBorder="1" applyAlignment="1">
      <alignment horizontal="center" vertical="center"/>
    </xf>
    <xf numFmtId="168" fontId="43" fillId="4" borderId="3" xfId="0" applyNumberFormat="1" applyFont="1" applyFill="1" applyBorder="1" applyAlignment="1">
      <alignment horizontal="center" vertical="center"/>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xf>
    <xf numFmtId="2" fontId="25" fillId="4" borderId="5" xfId="1" applyNumberFormat="1" applyFont="1" applyFill="1" applyBorder="1" applyAlignment="1">
      <alignment horizontal="center" vertical="center"/>
    </xf>
    <xf numFmtId="2" fontId="25" fillId="4" borderId="7" xfId="1" applyNumberFormat="1" applyFont="1" applyFill="1" applyBorder="1" applyAlignment="1">
      <alignment horizontal="center" vertical="center"/>
    </xf>
    <xf numFmtId="2" fontId="25" fillId="4" borderId="4" xfId="1" applyNumberFormat="1" applyFont="1" applyFill="1" applyBorder="1" applyAlignment="1">
      <alignment horizontal="center" vertical="center"/>
    </xf>
    <xf numFmtId="2" fontId="25" fillId="4" borderId="8" xfId="1" applyNumberFormat="1" applyFont="1" applyFill="1" applyBorder="1" applyAlignment="1">
      <alignment horizontal="center" vertical="center"/>
    </xf>
    <xf numFmtId="2" fontId="25" fillId="4" borderId="9" xfId="1" applyNumberFormat="1" applyFont="1" applyFill="1" applyBorder="1" applyAlignment="1">
      <alignment horizontal="center" vertical="center"/>
    </xf>
    <xf numFmtId="2" fontId="25" fillId="4" borderId="11" xfId="1" applyNumberFormat="1" applyFont="1" applyFill="1" applyBorder="1" applyAlignment="1">
      <alignment horizontal="center" vertical="center"/>
    </xf>
    <xf numFmtId="4" fontId="25" fillId="4" borderId="9" xfId="0" applyNumberFormat="1" applyFont="1" applyFill="1" applyBorder="1" applyAlignment="1">
      <alignment horizontal="right" vertical="center" wrapText="1"/>
    </xf>
    <xf numFmtId="4" fontId="25" fillId="4" borderId="10" xfId="0" applyNumberFormat="1" applyFont="1" applyFill="1" applyBorder="1" applyAlignment="1">
      <alignment horizontal="right" vertical="center" wrapText="1"/>
    </xf>
    <xf numFmtId="0" fontId="24" fillId="4" borderId="1" xfId="0" applyFont="1" applyFill="1" applyBorder="1" applyAlignment="1">
      <alignment horizontal="center" vertical="center"/>
    </xf>
    <xf numFmtId="0" fontId="24" fillId="4" borderId="3" xfId="0" applyFont="1" applyFill="1" applyBorder="1" applyAlignment="1">
      <alignment horizontal="center" vertical="center"/>
    </xf>
    <xf numFmtId="2" fontId="26" fillId="4" borderId="1" xfId="1" applyNumberFormat="1" applyFont="1" applyFill="1" applyBorder="1" applyAlignment="1">
      <alignment horizontal="center" vertical="center"/>
    </xf>
    <xf numFmtId="2" fontId="26" fillId="4" borderId="3" xfId="1" applyNumberFormat="1" applyFont="1" applyFill="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23" fillId="5" borderId="1" xfId="0" applyFont="1" applyFill="1" applyBorder="1" applyAlignment="1">
      <alignment vertical="center"/>
    </xf>
    <xf numFmtId="0" fontId="123" fillId="5" borderId="2" xfId="0" applyFont="1" applyFill="1" applyBorder="1" applyAlignment="1">
      <alignment vertical="center"/>
    </xf>
    <xf numFmtId="0" fontId="123" fillId="5" borderId="3" xfId="0" applyFont="1" applyFill="1" applyBorder="1" applyAlignment="1">
      <alignment vertical="center"/>
    </xf>
    <xf numFmtId="0" fontId="124" fillId="0" borderId="5" xfId="0" applyFont="1" applyBorder="1" applyAlignment="1">
      <alignment vertical="center"/>
    </xf>
    <xf numFmtId="0" fontId="124" fillId="0" borderId="6" xfId="0" applyFont="1" applyBorder="1" applyAlignment="1">
      <alignment vertical="center"/>
    </xf>
    <xf numFmtId="0" fontId="124" fillId="0" borderId="7" xfId="0" applyFont="1" applyBorder="1" applyAlignment="1">
      <alignment vertical="center"/>
    </xf>
    <xf numFmtId="0" fontId="124" fillId="0" borderId="9" xfId="0" applyFont="1" applyBorder="1" applyAlignment="1">
      <alignment vertical="center"/>
    </xf>
    <xf numFmtId="0" fontId="124" fillId="0" borderId="10" xfId="0" applyFont="1" applyBorder="1" applyAlignment="1">
      <alignment vertical="center"/>
    </xf>
    <xf numFmtId="0" fontId="124" fillId="0" borderId="11" xfId="0" applyFont="1" applyBorder="1" applyAlignment="1">
      <alignment vertical="center"/>
    </xf>
    <xf numFmtId="0" fontId="49" fillId="0" borderId="5" xfId="0" applyFont="1" applyBorder="1" applyAlignment="1">
      <alignment horizontal="center" vertical="center" wrapText="1" shrinkToFit="1"/>
    </xf>
    <xf numFmtId="0" fontId="49" fillId="0" borderId="6" xfId="0" applyFont="1" applyBorder="1" applyAlignment="1">
      <alignment horizontal="center" vertical="center" wrapText="1" shrinkToFit="1"/>
    </xf>
    <xf numFmtId="0" fontId="49" fillId="0" borderId="7" xfId="0"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0" xfId="0" applyFont="1" applyBorder="1" applyAlignment="1">
      <alignment horizontal="center" vertical="center" wrapText="1" shrinkToFit="1"/>
    </xf>
    <xf numFmtId="0" fontId="49" fillId="0" borderId="8" xfId="0" applyFont="1" applyBorder="1" applyAlignment="1">
      <alignment horizontal="center" vertical="center" wrapText="1" shrinkToFit="1"/>
    </xf>
    <xf numFmtId="0" fontId="57" fillId="5" borderId="1" xfId="0" applyFont="1" applyFill="1" applyBorder="1" applyAlignment="1">
      <alignment horizontal="center" vertical="center"/>
    </xf>
    <xf numFmtId="0" fontId="57" fillId="5" borderId="2" xfId="0" applyFont="1" applyFill="1" applyBorder="1" applyAlignment="1">
      <alignment horizontal="center" vertical="center"/>
    </xf>
    <xf numFmtId="0" fontId="57" fillId="5" borderId="3" xfId="0" applyFont="1" applyFill="1" applyBorder="1" applyAlignment="1">
      <alignment horizontal="center" vertical="center"/>
    </xf>
    <xf numFmtId="0" fontId="27" fillId="4" borderId="4"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8"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164" fontId="27" fillId="5" borderId="5" xfId="1" applyFont="1" applyFill="1" applyBorder="1" applyAlignment="1">
      <alignment horizontal="center" vertical="center"/>
    </xf>
    <xf numFmtId="164" fontId="27" fillId="5" borderId="6" xfId="1" applyFont="1" applyFill="1" applyBorder="1" applyAlignment="1">
      <alignment horizontal="center" vertical="center"/>
    </xf>
    <xf numFmtId="164" fontId="27" fillId="5" borderId="9" xfId="1" applyFont="1" applyFill="1" applyBorder="1" applyAlignment="1">
      <alignment horizontal="center" vertical="center"/>
    </xf>
    <xf numFmtId="164" fontId="27" fillId="5" borderId="10" xfId="1" applyFont="1" applyFill="1" applyBorder="1" applyAlignment="1">
      <alignment horizontal="center" vertical="center"/>
    </xf>
    <xf numFmtId="164" fontId="27" fillId="5" borderId="7" xfId="1" applyFont="1" applyFill="1" applyBorder="1" applyAlignment="1">
      <alignment horizontal="center" vertical="center"/>
    </xf>
    <xf numFmtId="164" fontId="27" fillId="5" borderId="11" xfId="1" applyFont="1" applyFill="1" applyBorder="1" applyAlignment="1">
      <alignment horizontal="center" vertical="center"/>
    </xf>
    <xf numFmtId="2" fontId="6" fillId="0" borderId="5"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4" fillId="4" borderId="2" xfId="0" applyFont="1" applyFill="1" applyBorder="1" applyAlignment="1">
      <alignment horizontal="center" vertical="center"/>
    </xf>
    <xf numFmtId="0" fontId="78" fillId="5" borderId="6" xfId="0" applyFont="1" applyFill="1" applyBorder="1" applyAlignment="1">
      <alignment horizontal="left" wrapText="1"/>
    </xf>
    <xf numFmtId="0" fontId="78" fillId="5" borderId="7" xfId="0" applyFont="1" applyFill="1" applyBorder="1" applyAlignment="1">
      <alignment horizontal="left" wrapText="1"/>
    </xf>
    <xf numFmtId="0" fontId="78" fillId="5" borderId="0" xfId="0" applyFont="1" applyFill="1" applyBorder="1" applyAlignment="1">
      <alignment horizontal="left" wrapText="1"/>
    </xf>
    <xf numFmtId="0" fontId="78" fillId="5" borderId="0" xfId="0" applyFont="1" applyFill="1" applyAlignment="1">
      <alignment horizontal="left" wrapText="1"/>
    </xf>
    <xf numFmtId="0" fontId="78" fillId="5" borderId="8" xfId="0" applyFont="1" applyFill="1" applyBorder="1" applyAlignment="1">
      <alignment horizontal="left" wrapText="1"/>
    </xf>
    <xf numFmtId="0" fontId="78" fillId="5" borderId="10" xfId="0" applyFont="1" applyFill="1" applyBorder="1" applyAlignment="1">
      <alignment horizontal="left" wrapText="1"/>
    </xf>
    <xf numFmtId="0" fontId="78" fillId="5" borderId="11" xfId="0" applyFont="1" applyFill="1" applyBorder="1" applyAlignment="1">
      <alignment horizontal="left" wrapText="1"/>
    </xf>
    <xf numFmtId="4" fontId="3" fillId="5" borderId="6" xfId="0" applyNumberFormat="1" applyFont="1" applyFill="1" applyBorder="1" applyAlignment="1" applyProtection="1">
      <alignment horizontal="left" vertical="center" wrapText="1"/>
      <protection hidden="1"/>
    </xf>
    <xf numFmtId="4" fontId="3" fillId="5" borderId="7" xfId="0" applyNumberFormat="1" applyFont="1" applyFill="1" applyBorder="1" applyAlignment="1" applyProtection="1">
      <alignment horizontal="left" vertical="center" wrapText="1"/>
      <protection hidden="1"/>
    </xf>
    <xf numFmtId="4" fontId="3" fillId="5" borderId="0" xfId="0" applyNumberFormat="1" applyFont="1" applyFill="1" applyBorder="1" applyAlignment="1" applyProtection="1">
      <alignment horizontal="left" vertical="center" wrapText="1"/>
      <protection hidden="1"/>
    </xf>
    <xf numFmtId="4" fontId="3" fillId="5" borderId="0" xfId="0" applyNumberFormat="1" applyFont="1" applyFill="1" applyAlignment="1" applyProtection="1">
      <alignment horizontal="left" vertical="center" wrapText="1"/>
      <protection hidden="1"/>
    </xf>
    <xf numFmtId="4" fontId="3" fillId="5" borderId="8" xfId="0" applyNumberFormat="1" applyFont="1" applyFill="1" applyBorder="1" applyAlignment="1" applyProtection="1">
      <alignment horizontal="left" vertical="center" wrapText="1"/>
      <protection hidden="1"/>
    </xf>
    <xf numFmtId="4" fontId="3" fillId="5" borderId="10" xfId="0" applyNumberFormat="1" applyFont="1" applyFill="1" applyBorder="1" applyAlignment="1" applyProtection="1">
      <alignment horizontal="left" vertical="center" wrapText="1"/>
      <protection hidden="1"/>
    </xf>
    <xf numFmtId="4" fontId="3" fillId="5" borderId="11" xfId="0" applyNumberFormat="1" applyFont="1" applyFill="1" applyBorder="1" applyAlignment="1" applyProtection="1">
      <alignment horizontal="left" vertical="center" wrapText="1"/>
      <protection hidden="1"/>
    </xf>
    <xf numFmtId="4" fontId="27" fillId="5" borderId="5" xfId="0" applyNumberFormat="1" applyFont="1" applyFill="1" applyBorder="1" applyAlignment="1">
      <alignment horizontal="center" vertical="center" wrapText="1"/>
    </xf>
    <xf numFmtId="4" fontId="27" fillId="5" borderId="7" xfId="0" applyNumberFormat="1" applyFont="1" applyFill="1" applyBorder="1" applyAlignment="1">
      <alignment horizontal="center" vertical="center" wrapText="1"/>
    </xf>
    <xf numFmtId="4" fontId="6" fillId="5" borderId="8" xfId="0" applyNumberFormat="1" applyFont="1" applyFill="1" applyBorder="1" applyAlignment="1">
      <alignment horizontal="center" vertical="center" wrapText="1"/>
    </xf>
    <xf numFmtId="4" fontId="27" fillId="5" borderId="6" xfId="0" applyNumberFormat="1"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121" fillId="5" borderId="1" xfId="0" applyFont="1" applyFill="1" applyBorder="1" applyAlignment="1">
      <alignment horizontal="center" vertical="center" wrapText="1" shrinkToFit="1"/>
    </xf>
    <xf numFmtId="0" fontId="121" fillId="5" borderId="2" xfId="0" applyFont="1" applyFill="1" applyBorder="1" applyAlignment="1">
      <alignment horizontal="center" vertical="center" wrapText="1" shrinkToFit="1"/>
    </xf>
    <xf numFmtId="0" fontId="121" fillId="5" borderId="3" xfId="0" applyFont="1" applyFill="1" applyBorder="1" applyAlignment="1">
      <alignment horizontal="center" vertical="center" wrapText="1" shrinkToFit="1"/>
    </xf>
    <xf numFmtId="4" fontId="28" fillId="12" borderId="1" xfId="0" applyNumberFormat="1" applyFont="1" applyFill="1" applyBorder="1" applyAlignment="1">
      <alignment horizontal="center" vertical="center"/>
    </xf>
    <xf numFmtId="4" fontId="28" fillId="12" borderId="2" xfId="0" applyNumberFormat="1" applyFont="1" applyFill="1" applyBorder="1" applyAlignment="1">
      <alignment horizontal="center" vertical="center"/>
    </xf>
    <xf numFmtId="4" fontId="28" fillId="12" borderId="3" xfId="0" applyNumberFormat="1" applyFont="1" applyFill="1" applyBorder="1" applyAlignment="1">
      <alignment horizontal="center" vertical="center"/>
    </xf>
    <xf numFmtId="0" fontId="27" fillId="0" borderId="0" xfId="0" applyFont="1" applyFill="1" applyBorder="1" applyAlignment="1">
      <alignment horizontal="right"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165" fontId="27" fillId="0" borderId="9" xfId="0" applyNumberFormat="1" applyFont="1" applyBorder="1" applyAlignment="1">
      <alignment horizontal="center"/>
    </xf>
    <xf numFmtId="165" fontId="27" fillId="0" borderId="11" xfId="0" applyNumberFormat="1" applyFont="1" applyBorder="1" applyAlignment="1">
      <alignment horizontal="center"/>
    </xf>
    <xf numFmtId="165" fontId="27" fillId="0" borderId="14" xfId="0" applyNumberFormat="1" applyFont="1" applyBorder="1" applyAlignment="1">
      <alignment horizontal="center"/>
    </xf>
    <xf numFmtId="173" fontId="27" fillId="0" borderId="9" xfId="0" applyNumberFormat="1" applyFont="1" applyBorder="1" applyAlignment="1">
      <alignment horizontal="center"/>
    </xf>
    <xf numFmtId="173" fontId="27" fillId="0" borderId="11" xfId="0" applyNumberFormat="1" applyFont="1" applyBorder="1" applyAlignment="1">
      <alignment horizontal="center"/>
    </xf>
    <xf numFmtId="173" fontId="25" fillId="0" borderId="13" xfId="0" applyNumberFormat="1" applyFont="1" applyBorder="1"/>
    <xf numFmtId="173" fontId="25" fillId="0" borderId="4" xfId="0" applyNumberFormat="1" applyFont="1" applyBorder="1"/>
    <xf numFmtId="173" fontId="25" fillId="0" borderId="8" xfId="0" applyNumberFormat="1" applyFont="1" applyBorder="1"/>
    <xf numFmtId="173" fontId="25" fillId="0" borderId="13" xfId="0" applyNumberFormat="1" applyFont="1" applyBorder="1" applyAlignment="1">
      <alignment horizontal="right"/>
    </xf>
    <xf numFmtId="173" fontId="25" fillId="5" borderId="12" xfId="0" applyNumberFormat="1" applyFont="1" applyFill="1" applyBorder="1" applyAlignment="1">
      <alignment horizontal="right"/>
    </xf>
    <xf numFmtId="173" fontId="25" fillId="0" borderId="4" xfId="0" applyNumberFormat="1" applyFont="1" applyBorder="1" applyAlignment="1">
      <alignment horizontal="right"/>
    </xf>
    <xf numFmtId="173" fontId="25" fillId="0" borderId="8" xfId="0" applyNumberFormat="1" applyFont="1" applyBorder="1" applyAlignment="1">
      <alignment horizontal="right"/>
    </xf>
    <xf numFmtId="173" fontId="26" fillId="5" borderId="12" xfId="0" applyNumberFormat="1" applyFont="1" applyFill="1" applyBorder="1" applyAlignment="1">
      <alignment horizontal="right"/>
    </xf>
    <xf numFmtId="173" fontId="25" fillId="0" borderId="4" xfId="0" applyNumberFormat="1" applyFont="1" applyBorder="1" applyAlignment="1">
      <alignment horizontal="right" vertical="center"/>
    </xf>
    <xf numFmtId="173" fontId="25" fillId="0" borderId="8" xfId="0" applyNumberFormat="1" applyFont="1" applyBorder="1" applyAlignment="1">
      <alignment horizontal="right" vertical="center"/>
    </xf>
  </cellXfs>
  <cellStyles count="2">
    <cellStyle name="Migliaia [0]" xfId="1" builtinId="6"/>
    <cellStyle name="Normale" xfId="0" builtinId="0"/>
  </cellStyles>
  <dxfs count="30">
    <dxf>
      <font>
        <b/>
        <i val="0"/>
        <color rgb="FF00FF99"/>
      </font>
      <fill>
        <patternFill>
          <bgColor rgb="FF0000FF"/>
        </patternFill>
      </fill>
      <border>
        <left style="thin">
          <color auto="1"/>
        </left>
        <right style="thin">
          <color auto="1"/>
        </right>
        <top style="thin">
          <color auto="1"/>
        </top>
        <bottom style="thin">
          <color auto="1"/>
        </bottom>
        <vertical/>
        <horizontal/>
      </border>
    </dxf>
    <dxf>
      <font>
        <b val="0"/>
        <i val="0"/>
        <color theme="0"/>
      </font>
    </dxf>
    <dxf>
      <font>
        <b/>
        <i val="0"/>
        <color rgb="FF00FF00"/>
      </font>
    </dxf>
    <dxf>
      <font>
        <b val="0"/>
        <i val="0"/>
      </font>
    </dxf>
    <dxf>
      <font>
        <b/>
        <i val="0"/>
        <color rgb="FFFF9900"/>
      </font>
    </dxf>
    <dxf>
      <font>
        <color rgb="FF000080"/>
      </font>
      <fill>
        <patternFill>
          <bgColor rgb="FFCCCCFF"/>
        </patternFill>
      </fill>
    </dxf>
    <dxf>
      <font>
        <color rgb="FF000080"/>
      </font>
      <fill>
        <patternFill>
          <bgColor rgb="FFCCCCFF"/>
        </patternFill>
      </fill>
    </dxf>
    <dxf>
      <font>
        <color rgb="FF000099"/>
      </font>
      <fill>
        <patternFill>
          <bgColor rgb="FFCCCCFF"/>
        </patternFill>
      </fill>
    </dxf>
    <dxf>
      <font>
        <b/>
        <i val="0"/>
        <color rgb="FF00FF99"/>
      </font>
    </dxf>
    <dxf>
      <font>
        <b/>
        <i val="0"/>
        <color rgb="FF00FF99"/>
      </font>
    </dxf>
    <dxf>
      <font>
        <b/>
        <i val="0"/>
        <color rgb="FF00FF99"/>
      </font>
    </dxf>
    <dxf>
      <font>
        <b/>
        <i val="0"/>
        <color rgb="FFFFFF00"/>
      </font>
      <fill>
        <patternFill>
          <bgColor rgb="FFFF0000"/>
        </patternFill>
      </fill>
    </dxf>
    <dxf>
      <font>
        <b/>
        <i val="0"/>
        <color rgb="FFFFFF00"/>
      </font>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0000FF"/>
      </font>
      <fill>
        <patternFill>
          <bgColor rgb="FF00FFCC"/>
        </patternFill>
      </fill>
    </dxf>
    <dxf>
      <font>
        <color rgb="FF0000FF"/>
      </font>
      <fill>
        <patternFill>
          <bgColor theme="0"/>
        </patternFill>
      </fill>
    </dxf>
    <dxf>
      <font>
        <color rgb="FF0000FF"/>
      </font>
      <fill>
        <patternFill>
          <bgColor rgb="FF00FFCC"/>
        </patternFill>
      </fill>
    </dxf>
    <dxf>
      <font>
        <color rgb="FF000080"/>
      </font>
      <fill>
        <patternFill>
          <bgColor rgb="FF000080"/>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0000FF"/>
      </font>
      <fill>
        <patternFill>
          <bgColor rgb="FF00FFCC"/>
        </patternFill>
      </fill>
    </dxf>
    <dxf>
      <fill>
        <patternFill patternType="none">
          <bgColor auto="1"/>
        </patternFill>
      </fill>
      <border>
        <left style="thin">
          <color auto="1"/>
        </left>
        <right style="thin">
          <color auto="1"/>
        </right>
        <top style="thin">
          <color auto="1"/>
        </top>
        <bottom style="thin">
          <color auto="1"/>
        </bottom>
        <vertical/>
        <horizontal/>
      </border>
    </dxf>
    <dxf>
      <font>
        <color rgb="FF000080"/>
      </font>
      <fill>
        <patternFill patternType="solid">
          <bgColor rgb="FF000080"/>
        </patternFill>
      </fill>
      <border>
        <left/>
        <right/>
        <top/>
        <bottom/>
      </border>
    </dxf>
    <dxf>
      <font>
        <b/>
        <i val="0"/>
        <color rgb="FF0000FF"/>
      </font>
      <fill>
        <patternFill>
          <bgColor rgb="FF00FFCC"/>
        </patternFill>
      </fill>
    </dxf>
    <dxf>
      <font>
        <b val="0"/>
        <i val="0"/>
        <color theme="0"/>
      </font>
    </dxf>
    <dxf>
      <font>
        <b/>
        <i val="0"/>
        <color rgb="FF00FFFF"/>
      </font>
    </dxf>
    <dxf>
      <font>
        <color rgb="FF0000FF"/>
      </font>
      <fill>
        <patternFill>
          <bgColor rgb="FF00FFCC"/>
        </patternFill>
      </fill>
    </dxf>
    <dxf>
      <font>
        <color rgb="FF0000FF"/>
      </font>
      <fill>
        <patternFill>
          <bgColor rgb="FF00FFCC"/>
        </patternFill>
      </fill>
    </dxf>
    <dxf>
      <font>
        <color rgb="FF0000FF"/>
      </font>
      <fill>
        <patternFill>
          <bgColor rgb="FF00FFCC"/>
        </patternFill>
      </fill>
    </dxf>
    <dxf>
      <font>
        <color rgb="FF0000FF"/>
      </font>
      <fill>
        <patternFill>
          <bgColor rgb="FF00FFCC"/>
        </patternFill>
      </fill>
    </dxf>
    <dxf>
      <font>
        <color rgb="FF0000FF"/>
      </font>
      <fill>
        <patternFill>
          <bgColor rgb="FF00FFCC"/>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3333CC"/>
      <rgbColor rgb="00339966"/>
      <rgbColor rgb="00003300"/>
      <rgbColor rgb="00333300"/>
      <rgbColor rgb="00993300"/>
      <rgbColor rgb="00993366"/>
      <rgbColor rgb="00333399"/>
      <rgbColor rgb="00333333"/>
    </indexedColors>
    <mruColors>
      <color rgb="FF0000FF"/>
      <color rgb="FF00FFCC"/>
      <color rgb="FF00FF00"/>
      <color rgb="FF0033CC"/>
      <color rgb="FF00FF80"/>
      <color rgb="FF00FFFF"/>
      <color rgb="FFFF99FF"/>
      <color rgb="FF99CCFF"/>
      <color rgb="FF33CC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Link="$B$67:$B$103" fmlaRange="$B$67:$B$103" sel="0" val="2"/>
</file>

<file path=xl/ctrlProps/ctrlProp2.xml><?xml version="1.0" encoding="utf-8"?>
<formControlPr xmlns="http://schemas.microsoft.com/office/spreadsheetml/2009/9/main" objectType="Drop" dropStyle="combo" dx="22" fmlaLink="$A$39" fmlaRange="$B$40:$B$64"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79</xdr:col>
      <xdr:colOff>124636</xdr:colOff>
      <xdr:row>1</xdr:row>
      <xdr:rowOff>28576</xdr:rowOff>
    </xdr:from>
    <xdr:to>
      <xdr:col>87</xdr:col>
      <xdr:colOff>76199</xdr:colOff>
      <xdr:row>3</xdr:row>
      <xdr:rowOff>22204</xdr:rowOff>
    </xdr:to>
    <xdr:pic>
      <xdr:nvPicPr>
        <xdr:cNvPr id="5" name="Picture 3" descr="Logo Prontocolf COL">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26611" y="28576"/>
          <a:ext cx="1551763" cy="241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1</xdr:row>
      <xdr:rowOff>28575</xdr:rowOff>
    </xdr:from>
    <xdr:to>
      <xdr:col>10</xdr:col>
      <xdr:colOff>80625</xdr:colOff>
      <xdr:row>3</xdr:row>
      <xdr:rowOff>19418</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66675"/>
          <a:ext cx="1395075" cy="238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43962</xdr:colOff>
      <xdr:row>1</xdr:row>
      <xdr:rowOff>37848</xdr:rowOff>
    </xdr:from>
    <xdr:to>
      <xdr:col>17</xdr:col>
      <xdr:colOff>655117</xdr:colOff>
      <xdr:row>3</xdr:row>
      <xdr:rowOff>49393</xdr:rowOff>
    </xdr:to>
    <xdr:pic>
      <xdr:nvPicPr>
        <xdr:cNvPr id="7" name="Picture 3" descr="Logo Prontocolf COL">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5962" y="37848"/>
          <a:ext cx="1299886" cy="202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594195</xdr:colOff>
      <xdr:row>1</xdr:row>
      <xdr:rowOff>29307</xdr:rowOff>
    </xdr:from>
    <xdr:to>
      <xdr:col>1</xdr:col>
      <xdr:colOff>1732120</xdr:colOff>
      <xdr:row>3</xdr:row>
      <xdr:rowOff>33339</xdr:rowOff>
    </xdr:to>
    <xdr:pic>
      <xdr:nvPicPr>
        <xdr:cNvPr id="5" name="Picture 1">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522" y="65942"/>
          <a:ext cx="1137925" cy="194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352425</xdr:colOff>
          <xdr:row>7</xdr:row>
          <xdr:rowOff>76200</xdr:rowOff>
        </xdr:from>
        <xdr:to>
          <xdr:col>18</xdr:col>
          <xdr:colOff>19050</xdr:colOff>
          <xdr:row>34</xdr:row>
          <xdr:rowOff>66675</xdr:rowOff>
        </xdr:to>
        <xdr:sp macro="" textlink="">
          <xdr:nvSpPr>
            <xdr:cNvPr id="4097" name="List Box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47625</xdr:rowOff>
        </xdr:from>
        <xdr:to>
          <xdr:col>4</xdr:col>
          <xdr:colOff>600075</xdr:colOff>
          <xdr:row>6</xdr:row>
          <xdr:rowOff>390525</xdr:rowOff>
        </xdr:to>
        <xdr:sp macro="" textlink="">
          <xdr:nvSpPr>
            <xdr:cNvPr id="4098" name="Drop Down 2" hidden="1">
              <a:extLst>
                <a:ext uri="{63B3BB69-23CF-44E3-9099-C40C66FF867C}">
                  <a14:compatExt spid="_x0000_s4098"/>
                </a:ext>
                <a:ext uri="{FF2B5EF4-FFF2-40B4-BE49-F238E27FC236}">
                  <a16:creationId xmlns:a16="http://schemas.microsoft.com/office/drawing/2014/main" xmlns=""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24</xdr:col>
      <xdr:colOff>453045</xdr:colOff>
      <xdr:row>1</xdr:row>
      <xdr:rowOff>47624</xdr:rowOff>
    </xdr:from>
    <xdr:to>
      <xdr:col>24</xdr:col>
      <xdr:colOff>1765785</xdr:colOff>
      <xdr:row>1</xdr:row>
      <xdr:rowOff>285749</xdr:rowOff>
    </xdr:to>
    <xdr:pic>
      <xdr:nvPicPr>
        <xdr:cNvPr id="3" name="Picture 1" descr="Logo Prontocolf COL">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07420" y="104774"/>
          <a:ext cx="131274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571500</xdr:colOff>
      <xdr:row>1</xdr:row>
      <xdr:rowOff>19050</xdr:rowOff>
    </xdr:from>
    <xdr:to>
      <xdr:col>4</xdr:col>
      <xdr:colOff>223500</xdr:colOff>
      <xdr:row>1</xdr:row>
      <xdr:rowOff>257543</xdr:rowOff>
    </xdr:to>
    <xdr:pic>
      <xdr:nvPicPr>
        <xdr:cNvPr id="4" name="Picture 1">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95250"/>
          <a:ext cx="1395075" cy="238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CM1123"/>
  <sheetViews>
    <sheetView showGridLines="0" showRowColHeaders="0" showZeros="0" tabSelected="1" defaultGridColor="0" colorId="23" zoomScaleNormal="100" workbookViewId="0">
      <selection activeCell="B8" sqref="B8:AE10"/>
    </sheetView>
  </sheetViews>
  <sheetFormatPr defaultRowHeight="12.75" x14ac:dyDescent="0.2"/>
  <cols>
    <col min="1" max="31" width="2.625" customWidth="1"/>
    <col min="32" max="32" width="1.625" customWidth="1"/>
    <col min="33" max="34" width="2.625" customWidth="1"/>
    <col min="35" max="35" width="5.625" customWidth="1"/>
    <col min="36" max="89" width="2.625" customWidth="1"/>
    <col min="90" max="90" width="1.625" customWidth="1"/>
    <col min="91" max="91" width="2.625" customWidth="1"/>
    <col min="93" max="94" width="9" customWidth="1"/>
  </cols>
  <sheetData>
    <row r="1" spans="1:91" ht="3" customHeight="1" thickBot="1" x14ac:dyDescent="0.25">
      <c r="A1" s="562"/>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row>
    <row r="2" spans="1:91" ht="9.9499999999999993" customHeight="1" thickTop="1" x14ac:dyDescent="0.2">
      <c r="A2" s="568" t="s">
        <v>484</v>
      </c>
      <c r="B2" s="569"/>
      <c r="C2" s="569"/>
      <c r="D2" s="569"/>
      <c r="E2" s="569"/>
      <c r="F2" s="569"/>
      <c r="G2" s="569"/>
      <c r="H2" s="569"/>
      <c r="I2" s="569"/>
      <c r="J2" s="569"/>
      <c r="K2" s="569"/>
      <c r="L2" s="569"/>
      <c r="M2" s="569"/>
      <c r="N2" s="569"/>
      <c r="O2" s="566" t="str">
        <f>"PRONTUARIO "&amp;YEAR('$'!C1)&amp;" PER IL LAVORO DOMESTICO"</f>
        <v>PRONTUARIO 2024 PER IL LAVORO DOMESTICO</v>
      </c>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328"/>
      <c r="BV2" s="328"/>
      <c r="BW2" s="328"/>
      <c r="BX2" s="184"/>
      <c r="BY2" s="184"/>
      <c r="BZ2" s="184"/>
      <c r="CA2" s="184"/>
      <c r="CB2" s="184"/>
      <c r="CC2" s="184"/>
      <c r="CD2" s="184"/>
      <c r="CE2" s="184"/>
      <c r="CF2" s="184"/>
      <c r="CG2" s="184"/>
      <c r="CH2" s="184"/>
      <c r="CI2" s="184"/>
      <c r="CJ2" s="184"/>
      <c r="CK2" s="184"/>
      <c r="CL2" s="184"/>
      <c r="CM2" s="185"/>
    </row>
    <row r="3" spans="1:91" ht="9.9499999999999993" customHeight="1" x14ac:dyDescent="0.2">
      <c r="A3" s="568"/>
      <c r="B3" s="569"/>
      <c r="C3" s="569"/>
      <c r="D3" s="569"/>
      <c r="E3" s="569"/>
      <c r="F3" s="569"/>
      <c r="G3" s="569"/>
      <c r="H3" s="569"/>
      <c r="I3" s="569"/>
      <c r="J3" s="569"/>
      <c r="K3" s="569"/>
      <c r="L3" s="569"/>
      <c r="M3" s="569"/>
      <c r="N3" s="569"/>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328"/>
      <c r="BV3" s="328"/>
      <c r="BW3" s="328"/>
      <c r="BX3" s="184"/>
      <c r="BY3" s="184"/>
      <c r="BZ3" s="184"/>
      <c r="CA3" s="184"/>
      <c r="CB3" s="184"/>
      <c r="CC3" s="184"/>
      <c r="CD3" s="184"/>
      <c r="CE3" s="184"/>
      <c r="CF3" s="184"/>
      <c r="CG3" s="184"/>
      <c r="CH3" s="184"/>
      <c r="CI3" s="184"/>
      <c r="CJ3" s="184"/>
      <c r="CK3" s="184"/>
      <c r="CL3" s="184"/>
      <c r="CM3" s="185"/>
    </row>
    <row r="4" spans="1:91" ht="14.1" customHeight="1" thickBot="1" x14ac:dyDescent="0.25">
      <c r="A4" s="570"/>
      <c r="B4" s="571"/>
      <c r="C4" s="571"/>
      <c r="D4" s="571"/>
      <c r="E4" s="571"/>
      <c r="F4" s="571"/>
      <c r="G4" s="571"/>
      <c r="H4" s="571"/>
      <c r="I4" s="571"/>
      <c r="J4" s="571"/>
      <c r="K4" s="571"/>
      <c r="L4" s="571"/>
      <c r="M4" s="571"/>
      <c r="N4" s="571"/>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c r="BJ4" s="567"/>
      <c r="BK4" s="567"/>
      <c r="BL4" s="567"/>
      <c r="BM4" s="567"/>
      <c r="BN4" s="567"/>
      <c r="BO4" s="567"/>
      <c r="BP4" s="567"/>
      <c r="BQ4" s="567"/>
      <c r="BR4" s="567"/>
      <c r="BS4" s="567"/>
      <c r="BT4" s="567"/>
      <c r="BU4" s="329"/>
      <c r="BV4" s="329"/>
      <c r="BW4" s="329"/>
      <c r="BX4" s="572" t="s">
        <v>463</v>
      </c>
      <c r="BY4" s="572"/>
      <c r="BZ4" s="572"/>
      <c r="CA4" s="572"/>
      <c r="CB4" s="572"/>
      <c r="CC4" s="572"/>
      <c r="CD4" s="572"/>
      <c r="CE4" s="572"/>
      <c r="CF4" s="572"/>
      <c r="CG4" s="572"/>
      <c r="CH4" s="572"/>
      <c r="CI4" s="572"/>
      <c r="CJ4" s="572"/>
      <c r="CK4" s="572"/>
      <c r="CL4" s="572"/>
      <c r="CM4" s="573"/>
    </row>
    <row r="5" spans="1:91" ht="9.9499999999999993" customHeight="1" thickTop="1" x14ac:dyDescent="0.2">
      <c r="A5" s="589"/>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1"/>
    </row>
    <row r="6" spans="1:91" ht="12" customHeight="1" x14ac:dyDescent="0.2">
      <c r="A6" s="327"/>
      <c r="B6" s="420">
        <f>IF(B117&gt;0,0,"CLICCARE NELLE CASELLE E SELEZIONARE UNA OPZIONE")</f>
        <v>0</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359"/>
      <c r="AG6" s="438">
        <f>IF(U55=0,0,"Livello")</f>
        <v>0</v>
      </c>
      <c r="AH6" s="438"/>
      <c r="AI6" s="438"/>
      <c r="AJ6" s="438"/>
      <c r="AK6" s="615">
        <f>IF(B54=0,0,"LIVELLO CONTRATTUALE E DESCRIZIONE DELLE MANSIONI")</f>
        <v>0</v>
      </c>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405"/>
    </row>
    <row r="7" spans="1:91" ht="12" customHeight="1" x14ac:dyDescent="0.2">
      <c r="A7" s="327"/>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359"/>
      <c r="AG7" s="438"/>
      <c r="AH7" s="438"/>
      <c r="AI7" s="438"/>
      <c r="AJ7" s="438"/>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405"/>
    </row>
    <row r="8" spans="1:91" ht="8.1" customHeight="1" x14ac:dyDescent="0.2">
      <c r="A8" s="186"/>
      <c r="B8" s="421" t="s">
        <v>164</v>
      </c>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65"/>
      <c r="AG8" s="446">
        <f>U55</f>
        <v>0</v>
      </c>
      <c r="AH8" s="446"/>
      <c r="AI8" s="446"/>
      <c r="AJ8" s="446"/>
      <c r="AK8" s="614">
        <f>BD54</f>
        <v>0</v>
      </c>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c r="BK8" s="614"/>
      <c r="BL8" s="614"/>
      <c r="BM8" s="614"/>
      <c r="BN8" s="614"/>
      <c r="BO8" s="614"/>
      <c r="BP8" s="614"/>
      <c r="BQ8" s="614"/>
      <c r="BR8" s="614"/>
      <c r="BS8" s="614"/>
      <c r="BT8" s="614"/>
      <c r="BU8" s="614"/>
      <c r="BV8" s="614"/>
      <c r="BW8" s="614"/>
      <c r="BX8" s="614"/>
      <c r="BY8" s="614"/>
      <c r="BZ8" s="614"/>
      <c r="CA8" s="614"/>
      <c r="CB8" s="614"/>
      <c r="CC8" s="614"/>
      <c r="CD8" s="614"/>
      <c r="CE8" s="614"/>
      <c r="CF8" s="614"/>
      <c r="CG8" s="614"/>
      <c r="CH8" s="614"/>
      <c r="CI8" s="614"/>
      <c r="CJ8" s="614"/>
      <c r="CK8" s="614"/>
      <c r="CL8" s="346"/>
      <c r="CM8" s="405"/>
    </row>
    <row r="9" spans="1:91" ht="8.1" customHeight="1" x14ac:dyDescent="0.2">
      <c r="A9" s="186"/>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65"/>
      <c r="AG9" s="446"/>
      <c r="AH9" s="446"/>
      <c r="AI9" s="446"/>
      <c r="AJ9" s="446"/>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614"/>
      <c r="BK9" s="614"/>
      <c r="BL9" s="614"/>
      <c r="BM9" s="614"/>
      <c r="BN9" s="614"/>
      <c r="BO9" s="614"/>
      <c r="BP9" s="614"/>
      <c r="BQ9" s="614"/>
      <c r="BR9" s="614"/>
      <c r="BS9" s="614"/>
      <c r="BT9" s="614"/>
      <c r="BU9" s="614"/>
      <c r="BV9" s="614"/>
      <c r="BW9" s="614"/>
      <c r="BX9" s="614"/>
      <c r="BY9" s="614"/>
      <c r="BZ9" s="614"/>
      <c r="CA9" s="614"/>
      <c r="CB9" s="614"/>
      <c r="CC9" s="614"/>
      <c r="CD9" s="614"/>
      <c r="CE9" s="614"/>
      <c r="CF9" s="614"/>
      <c r="CG9" s="614"/>
      <c r="CH9" s="614"/>
      <c r="CI9" s="614"/>
      <c r="CJ9" s="614"/>
      <c r="CK9" s="614"/>
      <c r="CL9" s="346"/>
      <c r="CM9" s="405"/>
    </row>
    <row r="10" spans="1:91" ht="12" customHeight="1" x14ac:dyDescent="0.2">
      <c r="A10" s="186"/>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65"/>
      <c r="AG10" s="446"/>
      <c r="AH10" s="446"/>
      <c r="AI10" s="446"/>
      <c r="AJ10" s="446"/>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c r="BP10" s="614"/>
      <c r="BQ10" s="614"/>
      <c r="BR10" s="614"/>
      <c r="BS10" s="614"/>
      <c r="BT10" s="614"/>
      <c r="BU10" s="614"/>
      <c r="BV10" s="614"/>
      <c r="BW10" s="614"/>
      <c r="BX10" s="614"/>
      <c r="BY10" s="614"/>
      <c r="BZ10" s="614"/>
      <c r="CA10" s="614"/>
      <c r="CB10" s="614"/>
      <c r="CC10" s="614"/>
      <c r="CD10" s="614"/>
      <c r="CE10" s="614"/>
      <c r="CF10" s="614"/>
      <c r="CG10" s="614"/>
      <c r="CH10" s="614"/>
      <c r="CI10" s="614"/>
      <c r="CJ10" s="614"/>
      <c r="CK10" s="614"/>
      <c r="CL10" s="346"/>
      <c r="CM10" s="405"/>
    </row>
    <row r="11" spans="1:91" ht="12" customHeight="1" x14ac:dyDescent="0.2">
      <c r="A11" s="186"/>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465"/>
      <c r="AG11" s="325"/>
      <c r="AH11" s="325"/>
      <c r="AI11" s="325"/>
      <c r="AJ11" s="326"/>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46"/>
      <c r="CM11" s="405"/>
    </row>
    <row r="12" spans="1:91" ht="12" customHeight="1" x14ac:dyDescent="0.2">
      <c r="A12" s="186"/>
      <c r="B12" s="458" t="s">
        <v>472</v>
      </c>
      <c r="C12" s="458"/>
      <c r="D12" s="458"/>
      <c r="E12" s="458"/>
      <c r="F12" s="458"/>
      <c r="G12" s="458"/>
      <c r="H12" s="458"/>
      <c r="I12" s="458"/>
      <c r="J12" s="458"/>
      <c r="K12" s="458"/>
      <c r="L12" s="458"/>
      <c r="M12" s="458"/>
      <c r="N12" s="458"/>
      <c r="O12" s="458"/>
      <c r="P12" s="458"/>
      <c r="Q12" s="458"/>
      <c r="R12" s="458"/>
      <c r="S12" s="459"/>
      <c r="T12" s="460"/>
      <c r="U12" s="460"/>
      <c r="V12" s="460"/>
      <c r="W12" s="460"/>
      <c r="X12" s="460"/>
      <c r="Y12" s="460"/>
      <c r="Z12" s="460"/>
      <c r="AA12" s="460"/>
      <c r="AB12" s="460"/>
      <c r="AC12" s="460"/>
      <c r="AD12" s="460"/>
      <c r="AE12" s="460"/>
      <c r="AF12" s="465"/>
      <c r="AG12" s="448">
        <f>IF(U55=0,0,"Mansioni")</f>
        <v>0</v>
      </c>
      <c r="AH12" s="448"/>
      <c r="AI12" s="448"/>
      <c r="AJ12" s="448"/>
      <c r="AK12" s="447">
        <f>X54</f>
        <v>0</v>
      </c>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05"/>
    </row>
    <row r="13" spans="1:91" ht="12" customHeight="1" x14ac:dyDescent="0.2">
      <c r="A13" s="186"/>
      <c r="B13" s="458"/>
      <c r="C13" s="458"/>
      <c r="D13" s="458"/>
      <c r="E13" s="458"/>
      <c r="F13" s="458"/>
      <c r="G13" s="458"/>
      <c r="H13" s="458"/>
      <c r="I13" s="458"/>
      <c r="J13" s="458"/>
      <c r="K13" s="458"/>
      <c r="L13" s="458"/>
      <c r="M13" s="458"/>
      <c r="N13" s="458"/>
      <c r="O13" s="458"/>
      <c r="P13" s="458"/>
      <c r="Q13" s="458"/>
      <c r="R13" s="458"/>
      <c r="S13" s="459"/>
      <c r="T13" s="460"/>
      <c r="U13" s="460"/>
      <c r="V13" s="460"/>
      <c r="W13" s="460"/>
      <c r="X13" s="460"/>
      <c r="Y13" s="460"/>
      <c r="Z13" s="460"/>
      <c r="AA13" s="460"/>
      <c r="AB13" s="460"/>
      <c r="AC13" s="460"/>
      <c r="AD13" s="460"/>
      <c r="AE13" s="460"/>
      <c r="AF13" s="465"/>
      <c r="AG13" s="448"/>
      <c r="AH13" s="448"/>
      <c r="AI13" s="448"/>
      <c r="AJ13" s="448"/>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05"/>
    </row>
    <row r="14" spans="1:91" ht="12" customHeight="1" x14ac:dyDescent="0.2">
      <c r="A14" s="186"/>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65"/>
      <c r="AG14" s="403"/>
      <c r="AH14" s="403"/>
      <c r="AI14" s="403"/>
      <c r="AJ14" s="403"/>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05"/>
    </row>
    <row r="15" spans="1:91" ht="12" customHeight="1" x14ac:dyDescent="0.2">
      <c r="A15" s="186"/>
      <c r="B15" s="458" t="s">
        <v>165</v>
      </c>
      <c r="C15" s="458"/>
      <c r="D15" s="458"/>
      <c r="E15" s="458"/>
      <c r="F15" s="458"/>
      <c r="G15" s="458"/>
      <c r="H15" s="458"/>
      <c r="I15" s="458"/>
      <c r="J15" s="458"/>
      <c r="K15" s="458"/>
      <c r="L15" s="458"/>
      <c r="M15" s="458"/>
      <c r="N15" s="458"/>
      <c r="O15" s="458"/>
      <c r="P15" s="458"/>
      <c r="Q15" s="458"/>
      <c r="R15" s="458"/>
      <c r="S15" s="484">
        <f>IF(B98=0,0,IF(B98=2,0,IF(B98=3,0,IF(B98=4,0,IF(B98=5,0,IF(Z15&gt;0,"OK","digitare le ore di lavoro settimanali"))))))</f>
        <v>0</v>
      </c>
      <c r="T15" s="484"/>
      <c r="U15" s="484"/>
      <c r="V15" s="484"/>
      <c r="W15" s="484"/>
      <c r="X15" s="484"/>
      <c r="Y15" s="484"/>
      <c r="Z15" s="480"/>
      <c r="AA15" s="480"/>
      <c r="AB15" s="480"/>
      <c r="AC15" s="480"/>
      <c r="AD15" s="480"/>
      <c r="AE15" s="480"/>
      <c r="AF15" s="466">
        <f>IF('$'!S61&gt;0,1,0)</f>
        <v>0</v>
      </c>
      <c r="AG15" s="444">
        <f>IF(B98=0,0,IF('$'!S61&gt;0,'$'!S61,IF(B98=1,"Orario di lavoro ordinario: massimo 40 ore settimanali",IF(B98=2,"Orario di lavoro previsto dal CCNL: 54 ore settimanali",IF(B98=3,"ATTENZIONE! L'orario di lavoro deve essere compreso nella fascia "&amp;U104,IF(B98=4,"ATTENZIONE! L'orario di lavoro deve essere compreso nella fascia "&amp;U104,IF(B98=5,"ATTENZIONE! L'orario di lavoro deve essere compreso nella fascia "&amp;U105,0)))))))</f>
        <v>0</v>
      </c>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444"/>
      <c r="CE15" s="444"/>
      <c r="CF15" s="444"/>
      <c r="CG15" s="444"/>
      <c r="CH15" s="444"/>
      <c r="CI15" s="444"/>
      <c r="CJ15" s="444"/>
      <c r="CK15" s="444"/>
      <c r="CL15" s="444"/>
      <c r="CM15" s="405"/>
    </row>
    <row r="16" spans="1:91" ht="12" customHeight="1" x14ac:dyDescent="0.2">
      <c r="A16" s="186"/>
      <c r="B16" s="458"/>
      <c r="C16" s="458"/>
      <c r="D16" s="458"/>
      <c r="E16" s="458"/>
      <c r="F16" s="458"/>
      <c r="G16" s="458"/>
      <c r="H16" s="458"/>
      <c r="I16" s="458"/>
      <c r="J16" s="458"/>
      <c r="K16" s="458"/>
      <c r="L16" s="458"/>
      <c r="M16" s="458"/>
      <c r="N16" s="458"/>
      <c r="O16" s="458"/>
      <c r="P16" s="458"/>
      <c r="Q16" s="458"/>
      <c r="R16" s="458"/>
      <c r="S16" s="484"/>
      <c r="T16" s="484"/>
      <c r="U16" s="484"/>
      <c r="V16" s="484"/>
      <c r="W16" s="484"/>
      <c r="X16" s="484"/>
      <c r="Y16" s="484"/>
      <c r="Z16" s="480"/>
      <c r="AA16" s="480"/>
      <c r="AB16" s="480"/>
      <c r="AC16" s="480"/>
      <c r="AD16" s="480"/>
      <c r="AE16" s="480"/>
      <c r="AF16" s="466"/>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c r="CA16" s="444"/>
      <c r="CB16" s="444"/>
      <c r="CC16" s="444"/>
      <c r="CD16" s="444"/>
      <c r="CE16" s="444"/>
      <c r="CF16" s="444"/>
      <c r="CG16" s="444"/>
      <c r="CH16" s="444"/>
      <c r="CI16" s="444"/>
      <c r="CJ16" s="444"/>
      <c r="CK16" s="444"/>
      <c r="CL16" s="444"/>
      <c r="CM16" s="405"/>
    </row>
    <row r="17" spans="1:91" ht="12" customHeight="1" x14ac:dyDescent="0.2">
      <c r="A17" s="186"/>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33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05"/>
    </row>
    <row r="18" spans="1:91" ht="12" customHeight="1" x14ac:dyDescent="0.2">
      <c r="A18" s="186"/>
      <c r="B18" s="458" t="s">
        <v>167</v>
      </c>
      <c r="C18" s="458"/>
      <c r="D18" s="458"/>
      <c r="E18" s="458"/>
      <c r="F18" s="458"/>
      <c r="G18" s="458"/>
      <c r="H18" s="458"/>
      <c r="I18" s="458"/>
      <c r="J18" s="458"/>
      <c r="K18" s="458"/>
      <c r="L18" s="458"/>
      <c r="M18" s="458"/>
      <c r="N18" s="458"/>
      <c r="O18" s="458"/>
      <c r="P18" s="458"/>
      <c r="Q18" s="458"/>
      <c r="R18" s="458"/>
      <c r="S18" s="484">
        <f>IF(B109=0,0,IF(Z18&gt;0,"OK","digitare l'importo della retribuzione"))</f>
        <v>0</v>
      </c>
      <c r="T18" s="484"/>
      <c r="U18" s="484"/>
      <c r="V18" s="484"/>
      <c r="W18" s="484"/>
      <c r="X18" s="484"/>
      <c r="Y18" s="484"/>
      <c r="Z18" s="481"/>
      <c r="AA18" s="481"/>
      <c r="AB18" s="481"/>
      <c r="AC18" s="481"/>
      <c r="AD18" s="481"/>
      <c r="AE18" s="481"/>
      <c r="AF18" s="467">
        <f>IF('$'!AB54&gt;0,1,0)</f>
        <v>0</v>
      </c>
      <c r="AG18" s="443">
        <f>'$'!AE54</f>
        <v>0</v>
      </c>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05"/>
    </row>
    <row r="19" spans="1:91" ht="12" customHeight="1" x14ac:dyDescent="0.2">
      <c r="A19" s="186"/>
      <c r="B19" s="458"/>
      <c r="C19" s="458"/>
      <c r="D19" s="458"/>
      <c r="E19" s="458"/>
      <c r="F19" s="458"/>
      <c r="G19" s="458"/>
      <c r="H19" s="458"/>
      <c r="I19" s="458"/>
      <c r="J19" s="458"/>
      <c r="K19" s="458"/>
      <c r="L19" s="458"/>
      <c r="M19" s="458"/>
      <c r="N19" s="458"/>
      <c r="O19" s="458"/>
      <c r="P19" s="458"/>
      <c r="Q19" s="458"/>
      <c r="R19" s="458"/>
      <c r="S19" s="484"/>
      <c r="T19" s="484"/>
      <c r="U19" s="484"/>
      <c r="V19" s="484"/>
      <c r="W19" s="484"/>
      <c r="X19" s="484"/>
      <c r="Y19" s="484"/>
      <c r="Z19" s="481"/>
      <c r="AA19" s="481"/>
      <c r="AB19" s="481"/>
      <c r="AC19" s="481"/>
      <c r="AD19" s="481"/>
      <c r="AE19" s="481"/>
      <c r="AF19" s="467"/>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05"/>
    </row>
    <row r="20" spans="1:91" ht="12" customHeight="1" x14ac:dyDescent="0.2">
      <c r="A20" s="186"/>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360"/>
      <c r="AG20" s="422">
        <f>'$'!AG37</f>
        <v>0</v>
      </c>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05"/>
    </row>
    <row r="21" spans="1:91" ht="12" customHeight="1" x14ac:dyDescent="0.2">
      <c r="A21" s="186"/>
      <c r="B21" s="458" t="s">
        <v>476</v>
      </c>
      <c r="C21" s="458"/>
      <c r="D21" s="458"/>
      <c r="E21" s="458"/>
      <c r="F21" s="458"/>
      <c r="G21" s="458"/>
      <c r="H21" s="458"/>
      <c r="I21" s="458"/>
      <c r="J21" s="458"/>
      <c r="K21" s="458"/>
      <c r="L21" s="458"/>
      <c r="M21" s="458"/>
      <c r="N21" s="458"/>
      <c r="O21" s="458"/>
      <c r="P21" s="458"/>
      <c r="Q21" s="458"/>
      <c r="R21" s="458"/>
      <c r="S21" s="484">
        <f>IF(B117=0,0,IF(B117=1,0,IF(Z21&gt;0,"OK","digitare i giorni di lavoro settimanali")))</f>
        <v>0</v>
      </c>
      <c r="T21" s="484"/>
      <c r="U21" s="484"/>
      <c r="V21" s="484"/>
      <c r="W21" s="484"/>
      <c r="X21" s="484"/>
      <c r="Y21" s="484"/>
      <c r="Z21" s="482"/>
      <c r="AA21" s="482"/>
      <c r="AB21" s="482"/>
      <c r="AC21" s="482"/>
      <c r="AD21" s="482"/>
      <c r="AE21" s="482"/>
      <c r="AF21" s="360"/>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05"/>
    </row>
    <row r="22" spans="1:91" ht="12" customHeight="1" x14ac:dyDescent="0.2">
      <c r="A22" s="186"/>
      <c r="B22" s="458"/>
      <c r="C22" s="458"/>
      <c r="D22" s="458"/>
      <c r="E22" s="458"/>
      <c r="F22" s="458"/>
      <c r="G22" s="458"/>
      <c r="H22" s="458"/>
      <c r="I22" s="458"/>
      <c r="J22" s="458"/>
      <c r="K22" s="458"/>
      <c r="L22" s="458"/>
      <c r="M22" s="458"/>
      <c r="N22" s="458"/>
      <c r="O22" s="458"/>
      <c r="P22" s="458"/>
      <c r="Q22" s="458"/>
      <c r="R22" s="458"/>
      <c r="S22" s="484"/>
      <c r="T22" s="484"/>
      <c r="U22" s="484"/>
      <c r="V22" s="484"/>
      <c r="W22" s="484"/>
      <c r="X22" s="484"/>
      <c r="Y22" s="484"/>
      <c r="Z22" s="482"/>
      <c r="AA22" s="482"/>
      <c r="AB22" s="482"/>
      <c r="AC22" s="482"/>
      <c r="AD22" s="482"/>
      <c r="AE22" s="482"/>
      <c r="AF22" s="360"/>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05"/>
    </row>
    <row r="23" spans="1:91" ht="12" customHeight="1" x14ac:dyDescent="0.2">
      <c r="A23" s="186"/>
      <c r="B23" s="563">
        <f>IF(B54=0,0,IF(B117&gt;0,"SELEZIONE COMPLETATA",IF(Z18&gt;=0,"COMPLETARE LA SELEZIONE DI TUTTE LE CASELLE")))</f>
        <v>0</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335"/>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05"/>
    </row>
    <row r="24" spans="1:91" ht="12" customHeight="1" thickBot="1" x14ac:dyDescent="0.25">
      <c r="A24" s="186"/>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333"/>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53"/>
    </row>
    <row r="25" spans="1:91" ht="9.9499999999999993" customHeight="1" x14ac:dyDescent="0.2">
      <c r="A25" s="186"/>
      <c r="B25" s="463" t="s">
        <v>618</v>
      </c>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588"/>
      <c r="AF25" s="588"/>
      <c r="AG25" s="336"/>
      <c r="AH25" s="593" t="s">
        <v>593</v>
      </c>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357"/>
      <c r="BS25" s="357"/>
      <c r="BT25" s="424" t="s">
        <v>612</v>
      </c>
      <c r="BU25" s="424"/>
      <c r="BV25" s="424"/>
      <c r="BW25" s="424"/>
      <c r="BX25" s="424"/>
      <c r="BY25" s="424"/>
      <c r="BZ25" s="424"/>
      <c r="CA25" s="424"/>
      <c r="CB25" s="424"/>
      <c r="CC25" s="424"/>
      <c r="CD25" s="424"/>
      <c r="CE25" s="424"/>
      <c r="CF25" s="424"/>
      <c r="CG25" s="424"/>
      <c r="CH25" s="424"/>
      <c r="CI25" s="424"/>
      <c r="CJ25" s="424"/>
      <c r="CK25" s="424"/>
      <c r="CL25" s="424"/>
      <c r="CM25" s="406"/>
    </row>
    <row r="26" spans="1:91" ht="12" customHeight="1" x14ac:dyDescent="0.2">
      <c r="A26" s="186"/>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20"/>
      <c r="AF26" s="420"/>
      <c r="AG26" s="423"/>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342"/>
      <c r="BS26" s="451"/>
      <c r="BT26" s="425"/>
      <c r="BU26" s="425"/>
      <c r="BV26" s="425"/>
      <c r="BW26" s="425"/>
      <c r="BX26" s="425"/>
      <c r="BY26" s="425"/>
      <c r="BZ26" s="425"/>
      <c r="CA26" s="425"/>
      <c r="CB26" s="425"/>
      <c r="CC26" s="425"/>
      <c r="CD26" s="425"/>
      <c r="CE26" s="425"/>
      <c r="CF26" s="425"/>
      <c r="CG26" s="425"/>
      <c r="CH26" s="425"/>
      <c r="CI26" s="425"/>
      <c r="CJ26" s="425"/>
      <c r="CK26" s="425"/>
      <c r="CL26" s="425"/>
      <c r="CM26" s="406"/>
    </row>
    <row r="27" spans="1:91" ht="12" customHeight="1" x14ac:dyDescent="0.2">
      <c r="A27" s="186"/>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20"/>
      <c r="AF27" s="420"/>
      <c r="AG27" s="423"/>
      <c r="AH27" s="441" t="s">
        <v>596</v>
      </c>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51"/>
      <c r="BT27" s="334"/>
      <c r="BU27" s="345"/>
      <c r="BV27" s="345"/>
      <c r="BW27" s="345"/>
      <c r="BX27" s="345"/>
      <c r="BY27" s="345"/>
      <c r="BZ27" s="345"/>
      <c r="CA27" s="345"/>
      <c r="CB27" s="345"/>
      <c r="CC27" s="345"/>
      <c r="CD27" s="341"/>
      <c r="CE27" s="341"/>
      <c r="CF27" s="341"/>
      <c r="CG27" s="341"/>
      <c r="CH27" s="341"/>
      <c r="CI27" s="330"/>
      <c r="CJ27" s="330"/>
      <c r="CK27" s="330"/>
      <c r="CL27" s="330"/>
      <c r="CM27" s="406"/>
    </row>
    <row r="28" spans="1:91" ht="12" customHeight="1" x14ac:dyDescent="0.2">
      <c r="A28" s="186"/>
      <c r="B28" s="347"/>
      <c r="C28" s="347"/>
      <c r="D28" s="347"/>
      <c r="E28" s="347"/>
      <c r="F28" s="347"/>
      <c r="G28" s="347"/>
      <c r="H28" s="347"/>
      <c r="I28" s="347"/>
      <c r="J28" s="347"/>
      <c r="K28" s="347"/>
      <c r="L28" s="347"/>
      <c r="M28" s="347"/>
      <c r="N28" s="486" t="s">
        <v>424</v>
      </c>
      <c r="O28" s="487"/>
      <c r="P28" s="487"/>
      <c r="Q28" s="487"/>
      <c r="R28" s="488"/>
      <c r="S28" s="351"/>
      <c r="T28" s="486" t="s">
        <v>585</v>
      </c>
      <c r="U28" s="487"/>
      <c r="V28" s="487"/>
      <c r="W28" s="487"/>
      <c r="X28" s="488"/>
      <c r="Y28" s="351"/>
      <c r="Z28" s="578" t="s">
        <v>590</v>
      </c>
      <c r="AA28" s="579"/>
      <c r="AB28" s="579"/>
      <c r="AC28" s="579"/>
      <c r="AD28" s="580"/>
      <c r="AE28" s="420"/>
      <c r="AF28" s="420"/>
      <c r="AG28" s="423"/>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51"/>
      <c r="BT28" s="334"/>
      <c r="BU28" s="418" t="s">
        <v>609</v>
      </c>
      <c r="BV28" s="418"/>
      <c r="BW28" s="418"/>
      <c r="BX28" s="418"/>
      <c r="BY28" s="418"/>
      <c r="BZ28" s="418"/>
      <c r="CA28" s="418"/>
      <c r="CB28" s="418"/>
      <c r="CC28" s="418"/>
      <c r="CD28" s="435">
        <f>IF(B98=0,0,O55&amp;" giorni")</f>
        <v>0</v>
      </c>
      <c r="CE28" s="435"/>
      <c r="CF28" s="435"/>
      <c r="CG28" s="435"/>
      <c r="CH28" s="435"/>
      <c r="CI28" s="372">
        <f>IF(CD28=0,0,"(*)")</f>
        <v>0</v>
      </c>
      <c r="CJ28" s="330"/>
      <c r="CK28" s="330"/>
      <c r="CL28" s="330"/>
      <c r="CM28" s="406"/>
    </row>
    <row r="29" spans="1:91" ht="12" customHeight="1" x14ac:dyDescent="0.2">
      <c r="A29" s="186"/>
      <c r="B29" s="347"/>
      <c r="C29" s="347"/>
      <c r="D29" s="347"/>
      <c r="E29" s="347"/>
      <c r="F29" s="347"/>
      <c r="G29" s="347"/>
      <c r="H29" s="347"/>
      <c r="I29" s="347"/>
      <c r="J29" s="347"/>
      <c r="K29" s="347"/>
      <c r="L29" s="347"/>
      <c r="M29" s="347"/>
      <c r="N29" s="489"/>
      <c r="O29" s="490"/>
      <c r="P29" s="490"/>
      <c r="Q29" s="490"/>
      <c r="R29" s="491"/>
      <c r="S29" s="350"/>
      <c r="T29" s="489"/>
      <c r="U29" s="490"/>
      <c r="V29" s="490"/>
      <c r="W29" s="490"/>
      <c r="X29" s="491"/>
      <c r="Y29" s="351"/>
      <c r="Z29" s="581"/>
      <c r="AA29" s="582"/>
      <c r="AB29" s="582"/>
      <c r="AC29" s="582"/>
      <c r="AD29" s="583"/>
      <c r="AE29" s="420"/>
      <c r="AF29" s="420"/>
      <c r="AG29" s="423"/>
      <c r="AH29" s="434"/>
      <c r="AI29" s="434"/>
      <c r="AJ29" s="434"/>
      <c r="AK29" s="434"/>
      <c r="AL29" s="434"/>
      <c r="AM29" s="434"/>
      <c r="AN29" s="434"/>
      <c r="AO29" s="434"/>
      <c r="AP29" s="434"/>
      <c r="AQ29" s="434"/>
      <c r="AR29" s="434"/>
      <c r="AS29" s="434"/>
      <c r="AT29" s="434"/>
      <c r="AU29" s="414" t="s">
        <v>614</v>
      </c>
      <c r="AV29" s="414"/>
      <c r="AW29" s="414"/>
      <c r="AX29" s="414"/>
      <c r="AY29" s="414"/>
      <c r="AZ29" s="414"/>
      <c r="BA29" s="414"/>
      <c r="BB29" s="436"/>
      <c r="BC29" s="603" t="s">
        <v>598</v>
      </c>
      <c r="BD29" s="604"/>
      <c r="BE29" s="604"/>
      <c r="BF29" s="604"/>
      <c r="BG29" s="604"/>
      <c r="BH29" s="604"/>
      <c r="BI29" s="604"/>
      <c r="BJ29" s="604"/>
      <c r="BK29" s="604"/>
      <c r="BL29" s="604"/>
      <c r="BM29" s="604"/>
      <c r="BN29" s="604"/>
      <c r="BO29" s="604"/>
      <c r="BP29" s="604"/>
      <c r="BQ29" s="604"/>
      <c r="BR29" s="604"/>
      <c r="BS29" s="605"/>
      <c r="BT29" s="334"/>
      <c r="BU29" s="418" t="s">
        <v>610</v>
      </c>
      <c r="BV29" s="418"/>
      <c r="BW29" s="418"/>
      <c r="BX29" s="418"/>
      <c r="BY29" s="418"/>
      <c r="BZ29" s="418"/>
      <c r="CA29" s="418"/>
      <c r="CB29" s="418"/>
      <c r="CC29" s="418"/>
      <c r="CD29" s="419">
        <f>IF(B98=0,0,26)</f>
        <v>0</v>
      </c>
      <c r="CE29" s="419"/>
      <c r="CF29" s="419"/>
      <c r="CG29" s="419"/>
      <c r="CH29" s="419"/>
      <c r="CI29" s="330"/>
      <c r="CJ29" s="330"/>
      <c r="CK29" s="330"/>
      <c r="CL29" s="330"/>
      <c r="CM29" s="406"/>
    </row>
    <row r="30" spans="1:91" ht="14.1" customHeight="1" x14ac:dyDescent="0.2">
      <c r="A30" s="186"/>
      <c r="B30" s="492" t="s">
        <v>586</v>
      </c>
      <c r="C30" s="492"/>
      <c r="D30" s="492"/>
      <c r="E30" s="492"/>
      <c r="F30" s="492"/>
      <c r="G30" s="492"/>
      <c r="H30" s="492"/>
      <c r="I30" s="492"/>
      <c r="J30" s="492"/>
      <c r="K30" s="492"/>
      <c r="L30" s="492"/>
      <c r="M30" s="492"/>
      <c r="N30" s="426">
        <f>'$'!O70</f>
        <v>0</v>
      </c>
      <c r="O30" s="426"/>
      <c r="P30" s="426"/>
      <c r="Q30" s="426"/>
      <c r="R30" s="426"/>
      <c r="S30" s="351"/>
      <c r="T30" s="577">
        <f>'$'!Q70</f>
        <v>0</v>
      </c>
      <c r="U30" s="577"/>
      <c r="V30" s="577"/>
      <c r="W30" s="577"/>
      <c r="X30" s="577"/>
      <c r="Y30" s="351"/>
      <c r="Z30" s="584">
        <f>N30</f>
        <v>0</v>
      </c>
      <c r="AA30" s="584"/>
      <c r="AB30" s="584"/>
      <c r="AC30" s="584"/>
      <c r="AD30" s="584"/>
      <c r="AE30" s="420"/>
      <c r="AF30" s="420"/>
      <c r="AG30" s="423"/>
      <c r="AH30" s="434"/>
      <c r="AI30" s="434"/>
      <c r="AJ30" s="434"/>
      <c r="AK30" s="434"/>
      <c r="AL30" s="434"/>
      <c r="AM30" s="434"/>
      <c r="AN30" s="434"/>
      <c r="AO30" s="434"/>
      <c r="AP30" s="434"/>
      <c r="AQ30" s="434"/>
      <c r="AR30" s="434"/>
      <c r="AS30" s="434"/>
      <c r="AT30" s="434"/>
      <c r="AU30" s="414"/>
      <c r="AV30" s="414"/>
      <c r="AW30" s="414"/>
      <c r="AX30" s="414"/>
      <c r="AY30" s="414"/>
      <c r="AZ30" s="414"/>
      <c r="BA30" s="414"/>
      <c r="BB30" s="436"/>
      <c r="BC30" s="416" t="s">
        <v>597</v>
      </c>
      <c r="BD30" s="417"/>
      <c r="BE30" s="417"/>
      <c r="BF30" s="415" t="s">
        <v>616</v>
      </c>
      <c r="BG30" s="415"/>
      <c r="BH30" s="415"/>
      <c r="BI30" s="415"/>
      <c r="BJ30" s="431"/>
      <c r="BK30" s="416" t="s">
        <v>597</v>
      </c>
      <c r="BL30" s="417"/>
      <c r="BM30" s="417"/>
      <c r="BN30" s="415" t="s">
        <v>615</v>
      </c>
      <c r="BO30" s="415"/>
      <c r="BP30" s="415"/>
      <c r="BQ30" s="415"/>
      <c r="BR30" s="337"/>
      <c r="BS30" s="415"/>
      <c r="BT30" s="334"/>
      <c r="BU30" s="418" t="s">
        <v>611</v>
      </c>
      <c r="BV30" s="418"/>
      <c r="BW30" s="418"/>
      <c r="BX30" s="418"/>
      <c r="BY30" s="418"/>
      <c r="BZ30" s="418"/>
      <c r="CA30" s="418"/>
      <c r="CB30" s="418"/>
      <c r="CC30" s="418"/>
      <c r="CD30" s="430">
        <f>IF(B98=0,0,IF(B98=2,16,IF(Z15&lt;30,Z15*12/30,12)))</f>
        <v>0</v>
      </c>
      <c r="CE30" s="430"/>
      <c r="CF30" s="430"/>
      <c r="CG30" s="430"/>
      <c r="CH30" s="430"/>
      <c r="CI30" s="330"/>
      <c r="CJ30" s="330"/>
      <c r="CK30" s="330"/>
      <c r="CL30" s="330"/>
      <c r="CM30" s="406"/>
    </row>
    <row r="31" spans="1:91" ht="14.1" customHeight="1" x14ac:dyDescent="0.2">
      <c r="A31" s="186"/>
      <c r="B31" s="492" t="s">
        <v>587</v>
      </c>
      <c r="C31" s="492"/>
      <c r="D31" s="492"/>
      <c r="E31" s="492"/>
      <c r="F31" s="492"/>
      <c r="G31" s="492"/>
      <c r="H31" s="492"/>
      <c r="I31" s="492"/>
      <c r="J31" s="492"/>
      <c r="K31" s="492"/>
      <c r="L31" s="492"/>
      <c r="M31" s="492"/>
      <c r="N31" s="426">
        <f>'$'!O73+'$'!O74</f>
        <v>0</v>
      </c>
      <c r="O31" s="426"/>
      <c r="P31" s="426"/>
      <c r="Q31" s="426"/>
      <c r="R31" s="426"/>
      <c r="S31" s="351"/>
      <c r="T31" s="426">
        <f>'$'!Q73+'$'!Q74</f>
        <v>0</v>
      </c>
      <c r="U31" s="426"/>
      <c r="V31" s="426"/>
      <c r="W31" s="426"/>
      <c r="X31" s="426"/>
      <c r="Y31" s="351"/>
      <c r="Z31" s="585"/>
      <c r="AA31" s="585"/>
      <c r="AB31" s="585"/>
      <c r="AC31" s="585"/>
      <c r="AD31" s="585"/>
      <c r="AE31" s="420"/>
      <c r="AF31" s="420"/>
      <c r="AG31" s="423"/>
      <c r="AH31" s="434"/>
      <c r="AI31" s="434"/>
      <c r="AJ31" s="434"/>
      <c r="AK31" s="434"/>
      <c r="AL31" s="434"/>
      <c r="AM31" s="434"/>
      <c r="AN31" s="434"/>
      <c r="AO31" s="434"/>
      <c r="AP31" s="434"/>
      <c r="AQ31" s="434"/>
      <c r="AR31" s="434"/>
      <c r="AS31" s="434"/>
      <c r="AT31" s="434"/>
      <c r="AU31" s="414"/>
      <c r="AV31" s="414"/>
      <c r="AW31" s="414"/>
      <c r="AX31" s="414"/>
      <c r="AY31" s="414"/>
      <c r="AZ31" s="414"/>
      <c r="BA31" s="414"/>
      <c r="BB31" s="436"/>
      <c r="BC31" s="416"/>
      <c r="BD31" s="417"/>
      <c r="BE31" s="417"/>
      <c r="BF31" s="415"/>
      <c r="BG31" s="415"/>
      <c r="BH31" s="415"/>
      <c r="BI31" s="415"/>
      <c r="BJ31" s="431"/>
      <c r="BK31" s="416"/>
      <c r="BL31" s="417"/>
      <c r="BM31" s="417"/>
      <c r="BN31" s="415"/>
      <c r="BO31" s="415"/>
      <c r="BP31" s="415"/>
      <c r="BQ31" s="415"/>
      <c r="BR31" s="330"/>
      <c r="BS31" s="415"/>
      <c r="BT31" s="334"/>
      <c r="BU31" s="418" t="s">
        <v>599</v>
      </c>
      <c r="BV31" s="418"/>
      <c r="BW31" s="418"/>
      <c r="BX31" s="418"/>
      <c r="BY31" s="418"/>
      <c r="BZ31" s="418"/>
      <c r="CA31" s="418"/>
      <c r="CB31" s="418"/>
      <c r="CC31" s="418"/>
      <c r="CD31" s="450">
        <f>IF(B98=0,0,13)</f>
        <v>0</v>
      </c>
      <c r="CE31" s="450"/>
      <c r="CF31" s="450"/>
      <c r="CG31" s="450"/>
      <c r="CH31" s="450"/>
      <c r="CI31" s="330"/>
      <c r="CJ31" s="330"/>
      <c r="CK31" s="330"/>
      <c r="CL31" s="330"/>
      <c r="CM31" s="406"/>
    </row>
    <row r="32" spans="1:91" ht="14.1" customHeight="1" x14ac:dyDescent="0.2">
      <c r="A32" s="186"/>
      <c r="B32" s="350" t="s">
        <v>588</v>
      </c>
      <c r="C32" s="350"/>
      <c r="D32" s="350"/>
      <c r="E32" s="350"/>
      <c r="F32" s="350"/>
      <c r="G32" s="350"/>
      <c r="H32" s="350"/>
      <c r="I32" s="350"/>
      <c r="J32" s="350"/>
      <c r="K32" s="350"/>
      <c r="L32" s="350"/>
      <c r="M32" s="350"/>
      <c r="N32" s="426">
        <f>'$'!O76</f>
        <v>0</v>
      </c>
      <c r="O32" s="426"/>
      <c r="P32" s="426"/>
      <c r="Q32" s="426"/>
      <c r="R32" s="426"/>
      <c r="S32" s="351"/>
      <c r="T32" s="426">
        <f>'$'!Q76</f>
        <v>0</v>
      </c>
      <c r="U32" s="426"/>
      <c r="V32" s="426"/>
      <c r="W32" s="426"/>
      <c r="X32" s="426"/>
      <c r="Y32" s="351"/>
      <c r="Z32" s="426"/>
      <c r="AA32" s="426"/>
      <c r="AB32" s="426"/>
      <c r="AC32" s="426"/>
      <c r="AD32" s="426"/>
      <c r="AE32" s="420"/>
      <c r="AF32" s="420"/>
      <c r="AG32" s="423"/>
      <c r="AH32" s="426"/>
      <c r="AI32" s="437" t="s">
        <v>591</v>
      </c>
      <c r="AJ32" s="437"/>
      <c r="AK32" s="437"/>
      <c r="AL32" s="437"/>
      <c r="AM32" s="437"/>
      <c r="AN32" s="437"/>
      <c r="AO32" s="437"/>
      <c r="AP32" s="437"/>
      <c r="AQ32" s="437"/>
      <c r="AR32" s="437"/>
      <c r="AS32" s="437"/>
      <c r="AT32" s="437"/>
      <c r="AU32" s="437"/>
      <c r="AV32" s="612">
        <f>'$'!I82+'$'!I84</f>
        <v>0</v>
      </c>
      <c r="AW32" s="612"/>
      <c r="AX32" s="612"/>
      <c r="AY32" s="612"/>
      <c r="AZ32" s="612"/>
      <c r="BA32" s="351"/>
      <c r="BB32" s="436"/>
      <c r="BC32" s="601">
        <f>'$'!M81</f>
        <v>0</v>
      </c>
      <c r="BD32" s="602"/>
      <c r="BE32" s="602"/>
      <c r="BF32" s="574">
        <f>'$'!M82+'$'!M84</f>
        <v>0</v>
      </c>
      <c r="BG32" s="575"/>
      <c r="BH32" s="575"/>
      <c r="BI32" s="575"/>
      <c r="BJ32" s="431"/>
      <c r="BK32" s="601">
        <f>'$'!K81</f>
        <v>0</v>
      </c>
      <c r="BL32" s="602"/>
      <c r="BM32" s="602"/>
      <c r="BN32" s="574">
        <f>'$'!K82+'$'!K84</f>
        <v>0</v>
      </c>
      <c r="BO32" s="575"/>
      <c r="BP32" s="575"/>
      <c r="BQ32" s="575"/>
      <c r="BR32" s="354"/>
      <c r="BS32" s="415"/>
      <c r="BT32" s="334"/>
      <c r="BU32" s="439">
        <f>IF(CD28=0,0,"(*) giorni di effettiva prestazione lavorativa")</f>
        <v>0</v>
      </c>
      <c r="BV32" s="439"/>
      <c r="BW32" s="439"/>
      <c r="BX32" s="439"/>
      <c r="BY32" s="439"/>
      <c r="BZ32" s="439"/>
      <c r="CA32" s="439"/>
      <c r="CB32" s="439"/>
      <c r="CC32" s="439"/>
      <c r="CD32" s="439"/>
      <c r="CE32" s="439"/>
      <c r="CF32" s="439"/>
      <c r="CG32" s="439"/>
      <c r="CH32" s="439"/>
      <c r="CI32" s="439"/>
      <c r="CJ32" s="439"/>
      <c r="CK32" s="439"/>
      <c r="CL32" s="439"/>
      <c r="CM32" s="406"/>
    </row>
    <row r="33" spans="1:91" ht="14.1" customHeight="1" x14ac:dyDescent="0.2">
      <c r="A33" s="186"/>
      <c r="B33" s="493" t="s">
        <v>589</v>
      </c>
      <c r="C33" s="493"/>
      <c r="D33" s="493"/>
      <c r="E33" s="493"/>
      <c r="F33" s="493"/>
      <c r="G33" s="493"/>
      <c r="H33" s="493"/>
      <c r="I33" s="493"/>
      <c r="J33" s="493"/>
      <c r="K33" s="493"/>
      <c r="L33" s="493"/>
      <c r="M33" s="492"/>
      <c r="N33" s="468">
        <f>'$'!O77</f>
        <v>0</v>
      </c>
      <c r="O33" s="468"/>
      <c r="P33" s="468"/>
      <c r="Q33" s="468"/>
      <c r="R33" s="468"/>
      <c r="S33" s="351"/>
      <c r="T33" s="426">
        <f>'$'!Q77</f>
        <v>0</v>
      </c>
      <c r="U33" s="426"/>
      <c r="V33" s="426"/>
      <c r="W33" s="426"/>
      <c r="X33" s="426"/>
      <c r="Y33" s="351"/>
      <c r="Z33" s="586">
        <f>-'$'!M83</f>
        <v>0</v>
      </c>
      <c r="AA33" s="586"/>
      <c r="AB33" s="586"/>
      <c r="AC33" s="586"/>
      <c r="AD33" s="586"/>
      <c r="AE33" s="343">
        <f>IF(N34=0,0,"(*)")</f>
        <v>0</v>
      </c>
      <c r="AF33" s="352"/>
      <c r="AG33" s="423"/>
      <c r="AH33" s="426"/>
      <c r="AI33" s="452" t="s">
        <v>592</v>
      </c>
      <c r="AJ33" s="452"/>
      <c r="AK33" s="452"/>
      <c r="AL33" s="452"/>
      <c r="AM33" s="452"/>
      <c r="AN33" s="452"/>
      <c r="AO33" s="452"/>
      <c r="AP33" s="452"/>
      <c r="AQ33" s="452"/>
      <c r="AR33" s="452"/>
      <c r="AS33" s="452"/>
      <c r="AT33" s="452"/>
      <c r="AU33" s="452"/>
      <c r="AV33" s="576">
        <f>'$'!I83+'$'!I85</f>
        <v>0</v>
      </c>
      <c r="AW33" s="576"/>
      <c r="AX33" s="576"/>
      <c r="AY33" s="576"/>
      <c r="AZ33" s="576"/>
      <c r="BA33" s="352"/>
      <c r="BB33" s="436"/>
      <c r="BC33" s="601"/>
      <c r="BD33" s="602"/>
      <c r="BE33" s="602"/>
      <c r="BF33" s="597">
        <f>'$'!M83+'$'!M85</f>
        <v>0</v>
      </c>
      <c r="BG33" s="598"/>
      <c r="BH33" s="598"/>
      <c r="BI33" s="598"/>
      <c r="BJ33" s="431"/>
      <c r="BK33" s="601"/>
      <c r="BL33" s="602"/>
      <c r="BM33" s="602"/>
      <c r="BN33" s="610">
        <f>'$'!K83+'$'!K85</f>
        <v>0</v>
      </c>
      <c r="BO33" s="611"/>
      <c r="BP33" s="611"/>
      <c r="BQ33" s="611"/>
      <c r="BR33" s="352"/>
      <c r="BS33" s="415"/>
      <c r="BT33" s="339"/>
      <c r="BU33" s="440"/>
      <c r="BV33" s="440"/>
      <c r="BW33" s="440"/>
      <c r="BX33" s="440"/>
      <c r="BY33" s="440"/>
      <c r="BZ33" s="440"/>
      <c r="CA33" s="440"/>
      <c r="CB33" s="440"/>
      <c r="CC33" s="440"/>
      <c r="CD33" s="440"/>
      <c r="CE33" s="440"/>
      <c r="CF33" s="440"/>
      <c r="CG33" s="440"/>
      <c r="CH33" s="440"/>
      <c r="CI33" s="440"/>
      <c r="CJ33" s="440"/>
      <c r="CK33" s="440"/>
      <c r="CL33" s="440"/>
      <c r="CM33" s="406"/>
    </row>
    <row r="34" spans="1:91" ht="24" customHeight="1" x14ac:dyDescent="0.2">
      <c r="A34" s="186"/>
      <c r="B34" s="494" t="s">
        <v>121</v>
      </c>
      <c r="C34" s="494"/>
      <c r="D34" s="494"/>
      <c r="E34" s="494"/>
      <c r="F34" s="494"/>
      <c r="G34" s="494"/>
      <c r="H34" s="494"/>
      <c r="I34" s="494"/>
      <c r="J34" s="494"/>
      <c r="K34" s="494"/>
      <c r="L34" s="494"/>
      <c r="M34" s="495"/>
      <c r="N34" s="469">
        <f>SUM(N30:R33)</f>
        <v>0</v>
      </c>
      <c r="O34" s="470"/>
      <c r="P34" s="470"/>
      <c r="Q34" s="470"/>
      <c r="R34" s="471"/>
      <c r="S34" s="347"/>
      <c r="T34" s="469">
        <f>SUM(T30:X33)</f>
        <v>0</v>
      </c>
      <c r="U34" s="470"/>
      <c r="V34" s="470"/>
      <c r="W34" s="470"/>
      <c r="X34" s="471"/>
      <c r="Y34" s="351"/>
      <c r="Z34" s="606">
        <f>SUM(Z30:AD33)</f>
        <v>0</v>
      </c>
      <c r="AA34" s="607"/>
      <c r="AB34" s="607"/>
      <c r="AC34" s="607"/>
      <c r="AD34" s="608"/>
      <c r="AE34" s="426"/>
      <c r="AF34" s="473"/>
      <c r="AG34" s="423"/>
      <c r="AH34" s="426"/>
      <c r="AI34" s="426"/>
      <c r="AJ34" s="426"/>
      <c r="AK34" s="426"/>
      <c r="AL34" s="426"/>
      <c r="AM34" s="426"/>
      <c r="AN34" s="426"/>
      <c r="AO34" s="426"/>
      <c r="AP34" s="426"/>
      <c r="AQ34" s="426"/>
      <c r="AR34" s="426"/>
      <c r="AS34" s="426"/>
      <c r="AT34" s="426"/>
      <c r="AU34" s="426"/>
      <c r="AV34" s="609">
        <f>SUM(AV32:AZ33)</f>
        <v>0</v>
      </c>
      <c r="AW34" s="609"/>
      <c r="AX34" s="609"/>
      <c r="AY34" s="609"/>
      <c r="AZ34" s="609"/>
      <c r="BA34" s="351"/>
      <c r="BB34" s="436"/>
      <c r="BC34" s="432"/>
      <c r="BD34" s="433"/>
      <c r="BE34" s="433"/>
      <c r="BF34" s="599">
        <f>SUM(BF32:BI33)</f>
        <v>0</v>
      </c>
      <c r="BG34" s="600"/>
      <c r="BH34" s="600"/>
      <c r="BI34" s="600"/>
      <c r="BJ34" s="431"/>
      <c r="BK34" s="432"/>
      <c r="BL34" s="433"/>
      <c r="BM34" s="433"/>
      <c r="BN34" s="599">
        <f>SUM(BN32:BQ33)</f>
        <v>0</v>
      </c>
      <c r="BO34" s="600"/>
      <c r="BP34" s="600"/>
      <c r="BQ34" s="600"/>
      <c r="BR34" s="351"/>
      <c r="BS34" s="415"/>
      <c r="BT34" s="339"/>
      <c r="BU34" s="442" t="s">
        <v>608</v>
      </c>
      <c r="BV34" s="442"/>
      <c r="BW34" s="442"/>
      <c r="BX34" s="442"/>
      <c r="BY34" s="442"/>
      <c r="BZ34" s="442"/>
      <c r="CA34" s="442"/>
      <c r="CB34" s="442"/>
      <c r="CC34" s="442"/>
      <c r="CD34" s="442"/>
      <c r="CE34" s="442"/>
      <c r="CF34" s="442"/>
      <c r="CG34" s="442"/>
      <c r="CH34" s="442"/>
      <c r="CI34" s="442"/>
      <c r="CJ34" s="442"/>
      <c r="CK34" s="442"/>
      <c r="CL34" s="442"/>
      <c r="CM34" s="406"/>
    </row>
    <row r="35" spans="1:91" ht="14.1" customHeight="1" x14ac:dyDescent="0.2">
      <c r="A35" s="186"/>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426"/>
      <c r="AF35" s="473"/>
      <c r="AG35" s="423"/>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15"/>
      <c r="BT35" s="428" t="s">
        <v>604</v>
      </c>
      <c r="BU35" s="429"/>
      <c r="BV35" s="429"/>
      <c r="BW35" s="429"/>
      <c r="BX35" s="429"/>
      <c r="BY35" s="429"/>
      <c r="BZ35" s="429"/>
      <c r="CA35" s="429"/>
      <c r="CB35" s="429"/>
      <c r="CC35" s="429"/>
      <c r="CD35" s="429"/>
      <c r="CE35" s="429"/>
      <c r="CF35" s="355"/>
      <c r="CG35" s="430">
        <f>'$'!K89</f>
        <v>0</v>
      </c>
      <c r="CH35" s="430"/>
      <c r="CI35" s="430"/>
      <c r="CJ35" s="430"/>
      <c r="CK35" s="430"/>
      <c r="CL35" s="356"/>
      <c r="CM35" s="406"/>
    </row>
    <row r="36" spans="1:91" ht="12" customHeight="1" x14ac:dyDescent="0.2">
      <c r="A36" s="186"/>
      <c r="B36" s="347"/>
      <c r="C36" s="347"/>
      <c r="D36" s="347"/>
      <c r="E36" s="347"/>
      <c r="F36" s="347"/>
      <c r="G36" s="347"/>
      <c r="H36" s="347"/>
      <c r="I36" s="347"/>
      <c r="J36" s="347"/>
      <c r="K36" s="347"/>
      <c r="L36" s="347"/>
      <c r="M36" s="347"/>
      <c r="N36" s="587">
        <f>IF(Z18=0,0,IF(B109&lt;&gt;2,0,IF(B109=2,"Retribuzione oraria NETTA")))</f>
        <v>0</v>
      </c>
      <c r="O36" s="587"/>
      <c r="P36" s="587"/>
      <c r="Q36" s="587"/>
      <c r="R36" s="587"/>
      <c r="S36" s="587"/>
      <c r="T36" s="587"/>
      <c r="U36" s="587"/>
      <c r="V36" s="587"/>
      <c r="W36" s="587"/>
      <c r="X36" s="587"/>
      <c r="Y36" s="362"/>
      <c r="Z36" s="472">
        <f>IF(N36=0,0,SUM(Z18-AV33))</f>
        <v>0</v>
      </c>
      <c r="AA36" s="472"/>
      <c r="AB36" s="472"/>
      <c r="AC36" s="472"/>
      <c r="AD36" s="472"/>
      <c r="AE36" s="426"/>
      <c r="AF36" s="473"/>
      <c r="AG36" s="423"/>
      <c r="AH36" s="330"/>
      <c r="AI36" s="413" t="s">
        <v>158</v>
      </c>
      <c r="AJ36" s="413"/>
      <c r="AK36" s="413"/>
      <c r="AL36" s="413"/>
      <c r="AM36" s="413"/>
      <c r="AN36" s="413"/>
      <c r="AO36" s="413"/>
      <c r="AP36" s="595">
        <f>'$'!K70+'$'!K72</f>
        <v>0</v>
      </c>
      <c r="AQ36" s="596"/>
      <c r="AR36" s="596"/>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15"/>
      <c r="BT36" s="428" t="s">
        <v>605</v>
      </c>
      <c r="BU36" s="429"/>
      <c r="BV36" s="429"/>
      <c r="BW36" s="429"/>
      <c r="BX36" s="429"/>
      <c r="BY36" s="429"/>
      <c r="BZ36" s="429"/>
      <c r="CA36" s="429"/>
      <c r="CB36" s="429"/>
      <c r="CC36" s="429"/>
      <c r="CD36" s="429"/>
      <c r="CE36" s="429"/>
      <c r="CF36" s="355"/>
      <c r="CG36" s="430">
        <f>'$'!K90</f>
        <v>0</v>
      </c>
      <c r="CH36" s="430"/>
      <c r="CI36" s="430"/>
      <c r="CJ36" s="430"/>
      <c r="CK36" s="430"/>
      <c r="CL36" s="356"/>
      <c r="CM36" s="406"/>
    </row>
    <row r="37" spans="1:91" ht="12" customHeight="1" x14ac:dyDescent="0.2">
      <c r="A37" s="186"/>
      <c r="B37" s="347"/>
      <c r="C37" s="349"/>
      <c r="D37" s="349"/>
      <c r="E37" s="349"/>
      <c r="F37" s="349"/>
      <c r="G37" s="349"/>
      <c r="H37" s="349"/>
      <c r="I37" s="349"/>
      <c r="J37" s="349"/>
      <c r="K37" s="349"/>
      <c r="L37" s="349"/>
      <c r="M37" s="349"/>
      <c r="N37" s="587"/>
      <c r="O37" s="587"/>
      <c r="P37" s="587"/>
      <c r="Q37" s="587"/>
      <c r="R37" s="587"/>
      <c r="S37" s="587"/>
      <c r="T37" s="587"/>
      <c r="U37" s="587"/>
      <c r="V37" s="587"/>
      <c r="W37" s="587"/>
      <c r="X37" s="587"/>
      <c r="Y37" s="362"/>
      <c r="Z37" s="472"/>
      <c r="AA37" s="472"/>
      <c r="AB37" s="472"/>
      <c r="AC37" s="472"/>
      <c r="AD37" s="472"/>
      <c r="AE37" s="426"/>
      <c r="AF37" s="473"/>
      <c r="AG37" s="423"/>
      <c r="AH37" s="330"/>
      <c r="AI37" s="413" t="s">
        <v>160</v>
      </c>
      <c r="AJ37" s="413"/>
      <c r="AK37" s="413"/>
      <c r="AL37" s="413"/>
      <c r="AM37" s="413"/>
      <c r="AN37" s="413"/>
      <c r="AO37" s="413"/>
      <c r="AP37" s="595">
        <f>'$'!G81</f>
        <v>0</v>
      </c>
      <c r="AQ37" s="596"/>
      <c r="AR37" s="596"/>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15"/>
      <c r="BT37" s="428" t="s">
        <v>606</v>
      </c>
      <c r="BU37" s="429"/>
      <c r="BV37" s="429"/>
      <c r="BW37" s="429"/>
      <c r="BX37" s="429"/>
      <c r="BY37" s="429"/>
      <c r="BZ37" s="429"/>
      <c r="CA37" s="429"/>
      <c r="CB37" s="429"/>
      <c r="CC37" s="429"/>
      <c r="CD37" s="429"/>
      <c r="CE37" s="429"/>
      <c r="CF37" s="355"/>
      <c r="CG37" s="430">
        <f>'$'!K91</f>
        <v>0</v>
      </c>
      <c r="CH37" s="430"/>
      <c r="CI37" s="430"/>
      <c r="CJ37" s="430"/>
      <c r="CK37" s="430"/>
      <c r="CL37" s="356"/>
      <c r="CM37" s="406"/>
    </row>
    <row r="38" spans="1:91" ht="12" customHeight="1" x14ac:dyDescent="0.2">
      <c r="A38" s="186"/>
      <c r="B38" s="461">
        <f>IF(AE33=0,0,"(*) Importo trattenuto mensilmente in busta paga")</f>
        <v>0</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23"/>
      <c r="AH38" s="330"/>
      <c r="AI38" s="616">
        <f>IF(AV34=0,0,"Il contributo CassaColf è di 0,06 euro l'ora, di cui 0,04 a carico del datore di lavoro")</f>
        <v>0</v>
      </c>
      <c r="AJ38" s="616"/>
      <c r="AK38" s="616"/>
      <c r="AL38" s="616"/>
      <c r="AM38" s="616"/>
      <c r="AN38" s="616"/>
      <c r="AO38" s="616"/>
      <c r="AP38" s="616"/>
      <c r="AQ38" s="616"/>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6"/>
      <c r="BP38" s="616"/>
      <c r="BQ38" s="616"/>
      <c r="BR38" s="330"/>
      <c r="BS38" s="415"/>
      <c r="BT38" s="428" t="s">
        <v>607</v>
      </c>
      <c r="BU38" s="429"/>
      <c r="BV38" s="429"/>
      <c r="BW38" s="429"/>
      <c r="BX38" s="429"/>
      <c r="BY38" s="429"/>
      <c r="BZ38" s="429"/>
      <c r="CA38" s="429"/>
      <c r="CB38" s="429"/>
      <c r="CC38" s="429"/>
      <c r="CD38" s="429"/>
      <c r="CE38" s="429"/>
      <c r="CF38" s="330"/>
      <c r="CG38" s="430">
        <f>'$'!K92</f>
        <v>0</v>
      </c>
      <c r="CH38" s="430"/>
      <c r="CI38" s="430"/>
      <c r="CJ38" s="430"/>
      <c r="CK38" s="430"/>
      <c r="CL38" s="330"/>
      <c r="CM38" s="406"/>
    </row>
    <row r="39" spans="1:91" ht="9.9499999999999993" customHeight="1" thickBot="1" x14ac:dyDescent="0.25">
      <c r="A39" s="186"/>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358"/>
      <c r="AH39" s="333"/>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333"/>
      <c r="BS39" s="449"/>
      <c r="BT39" s="340"/>
      <c r="BU39" s="340"/>
      <c r="BV39" s="340"/>
      <c r="BW39" s="340"/>
      <c r="BX39" s="340"/>
      <c r="BY39" s="340"/>
      <c r="BZ39" s="340"/>
      <c r="CA39" s="333"/>
      <c r="CB39" s="333"/>
      <c r="CC39" s="333"/>
      <c r="CD39" s="333"/>
      <c r="CE39" s="333"/>
      <c r="CF39" s="333"/>
      <c r="CG39" s="333"/>
      <c r="CH39" s="333"/>
      <c r="CI39" s="333"/>
      <c r="CJ39" s="333"/>
      <c r="CK39" s="333"/>
      <c r="CL39" s="333"/>
      <c r="CM39" s="406"/>
    </row>
    <row r="40" spans="1:91" ht="8.1" customHeight="1" x14ac:dyDescent="0.2">
      <c r="A40" s="186"/>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404"/>
      <c r="CJ40" s="404"/>
      <c r="CK40" s="404"/>
      <c r="CL40" s="404"/>
      <c r="CM40" s="406"/>
    </row>
    <row r="41" spans="1:91" ht="12" customHeight="1" x14ac:dyDescent="0.2">
      <c r="A41" s="186"/>
      <c r="B41" s="592" t="s">
        <v>617</v>
      </c>
      <c r="C41" s="592"/>
      <c r="D41" s="592"/>
      <c r="E41" s="592"/>
      <c r="F41" s="592"/>
      <c r="G41" s="592"/>
      <c r="H41" s="592"/>
      <c r="I41" s="592"/>
      <c r="J41" s="592"/>
      <c r="K41" s="592"/>
      <c r="L41" s="592"/>
      <c r="M41" s="592"/>
      <c r="N41" s="592"/>
      <c r="O41" s="592"/>
      <c r="P41" s="592"/>
      <c r="Q41" s="592"/>
      <c r="R41" s="592"/>
      <c r="S41" s="407">
        <f>IF(B43="SELEZIONARE UNA OPZIONE",0,"PERIODO DI RIFERIMENTO")</f>
        <v>0</v>
      </c>
      <c r="T41" s="407"/>
      <c r="U41" s="407"/>
      <c r="V41" s="407"/>
      <c r="W41" s="407"/>
      <c r="X41" s="407"/>
      <c r="Y41" s="407"/>
      <c r="Z41" s="407"/>
      <c r="AA41" s="407"/>
      <c r="AB41" s="407"/>
      <c r="AC41" s="407"/>
      <c r="AD41" s="407"/>
      <c r="AE41" s="407"/>
      <c r="AF41" s="408"/>
      <c r="AG41" s="410"/>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06"/>
    </row>
    <row r="42" spans="1:91" ht="12" customHeight="1" x14ac:dyDescent="0.2">
      <c r="A42" s="186"/>
      <c r="B42" s="592"/>
      <c r="C42" s="592"/>
      <c r="D42" s="592"/>
      <c r="E42" s="592"/>
      <c r="F42" s="592"/>
      <c r="G42" s="592"/>
      <c r="H42" s="592"/>
      <c r="I42" s="592"/>
      <c r="J42" s="592"/>
      <c r="K42" s="592"/>
      <c r="L42" s="592"/>
      <c r="M42" s="592"/>
      <c r="N42" s="592"/>
      <c r="O42" s="592"/>
      <c r="P42" s="592"/>
      <c r="Q42" s="592"/>
      <c r="R42" s="592"/>
      <c r="S42" s="407">
        <f>IF(S41=0,0,"gg/mm/aaaa")</f>
        <v>0</v>
      </c>
      <c r="T42" s="407"/>
      <c r="U42" s="407"/>
      <c r="V42" s="407"/>
      <c r="W42" s="407"/>
      <c r="X42" s="344"/>
      <c r="Y42" s="407">
        <f>IF(S41=0,0,"gg/mm/aaaa")</f>
        <v>0</v>
      </c>
      <c r="Z42" s="407"/>
      <c r="AA42" s="407"/>
      <c r="AB42" s="407"/>
      <c r="AC42" s="407"/>
      <c r="AD42" s="407"/>
      <c r="AE42" s="407"/>
      <c r="AF42" s="408"/>
      <c r="AG42" s="410"/>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3"/>
      <c r="BT42" s="413"/>
      <c r="BU42" s="413"/>
      <c r="BV42" s="413"/>
      <c r="BW42" s="413"/>
      <c r="BX42" s="413"/>
      <c r="BY42" s="413"/>
      <c r="BZ42" s="413"/>
      <c r="CA42" s="413"/>
      <c r="CB42" s="413"/>
      <c r="CC42" s="413"/>
      <c r="CD42" s="413"/>
      <c r="CE42" s="413"/>
      <c r="CF42" s="413"/>
      <c r="CG42" s="413"/>
      <c r="CH42" s="413"/>
      <c r="CI42" s="413"/>
      <c r="CJ42" s="413"/>
      <c r="CK42" s="413"/>
      <c r="CL42" s="413"/>
      <c r="CM42" s="406"/>
    </row>
    <row r="43" spans="1:91" ht="20.100000000000001" customHeight="1" x14ac:dyDescent="0.2">
      <c r="A43" s="186"/>
      <c r="B43" s="456" t="s">
        <v>613</v>
      </c>
      <c r="C43" s="456"/>
      <c r="D43" s="456"/>
      <c r="E43" s="456"/>
      <c r="F43" s="456"/>
      <c r="G43" s="456"/>
      <c r="H43" s="456"/>
      <c r="I43" s="456"/>
      <c r="J43" s="456"/>
      <c r="K43" s="456"/>
      <c r="L43" s="456"/>
      <c r="M43" s="456"/>
      <c r="N43" s="456"/>
      <c r="O43" s="456"/>
      <c r="P43" s="456"/>
      <c r="Q43" s="456"/>
      <c r="R43" s="348"/>
      <c r="S43" s="409"/>
      <c r="T43" s="409"/>
      <c r="U43" s="409"/>
      <c r="V43" s="409"/>
      <c r="W43" s="409"/>
      <c r="X43" s="344"/>
      <c r="Y43" s="409"/>
      <c r="Z43" s="409"/>
      <c r="AA43" s="409"/>
      <c r="AB43" s="409"/>
      <c r="AC43" s="409"/>
      <c r="AD43" s="407"/>
      <c r="AE43" s="407"/>
      <c r="AF43" s="408"/>
      <c r="AG43" s="410"/>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3"/>
      <c r="BW43" s="413"/>
      <c r="BX43" s="413"/>
      <c r="BY43" s="413"/>
      <c r="BZ43" s="413"/>
      <c r="CA43" s="413"/>
      <c r="CB43" s="413"/>
      <c r="CC43" s="413"/>
      <c r="CD43" s="413"/>
      <c r="CE43" s="413"/>
      <c r="CF43" s="413"/>
      <c r="CG43" s="413"/>
      <c r="CH43" s="413"/>
      <c r="CI43" s="413"/>
      <c r="CJ43" s="413"/>
      <c r="CK43" s="413"/>
      <c r="CL43" s="413"/>
      <c r="CM43" s="406"/>
    </row>
    <row r="44" spans="1:91" ht="15" customHeight="1" x14ac:dyDescent="0.2">
      <c r="A44" s="186"/>
      <c r="B44" s="348"/>
      <c r="C44" s="348"/>
      <c r="D44" s="348"/>
      <c r="E44" s="348"/>
      <c r="F44" s="348"/>
      <c r="G44" s="348"/>
      <c r="H44" s="348"/>
      <c r="I44" s="348"/>
      <c r="J44" s="348"/>
      <c r="K44" s="348"/>
      <c r="L44" s="348"/>
      <c r="M44" s="455">
        <f>IF(Y43=0,0,IF(B45=0,0,IF(B45="13.MA","12.mi",IF(B45="FERIE","giorni",IF(B45="T.F.R.","mesi",0)))))</f>
        <v>0</v>
      </c>
      <c r="N44" s="455"/>
      <c r="O44" s="455"/>
      <c r="P44" s="455"/>
      <c r="Q44" s="455"/>
      <c r="R44" s="348"/>
      <c r="S44" s="455">
        <f>IF(Y43=0,0,IF(B45=0,0,IF(B45="PREAVVISO",0,"Importo")))</f>
        <v>0</v>
      </c>
      <c r="T44" s="455"/>
      <c r="U44" s="455"/>
      <c r="V44" s="455"/>
      <c r="W44" s="455"/>
      <c r="X44" s="407"/>
      <c r="Y44" s="407"/>
      <c r="Z44" s="407"/>
      <c r="AA44" s="407"/>
      <c r="AB44" s="407"/>
      <c r="AC44" s="407"/>
      <c r="AD44" s="407"/>
      <c r="AE44" s="407"/>
      <c r="AF44" s="408"/>
      <c r="AG44" s="410"/>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3"/>
      <c r="BW44" s="413"/>
      <c r="BX44" s="413"/>
      <c r="BY44" s="413"/>
      <c r="BZ44" s="413"/>
      <c r="CA44" s="413"/>
      <c r="CB44" s="413"/>
      <c r="CC44" s="413"/>
      <c r="CD44" s="413"/>
      <c r="CE44" s="413"/>
      <c r="CF44" s="413"/>
      <c r="CG44" s="413"/>
      <c r="CH44" s="413"/>
      <c r="CI44" s="413"/>
      <c r="CJ44" s="413"/>
      <c r="CK44" s="413"/>
      <c r="CL44" s="413"/>
      <c r="CM44" s="406"/>
    </row>
    <row r="45" spans="1:91" ht="9.9499999999999993" customHeight="1" x14ac:dyDescent="0.2">
      <c r="A45" s="186"/>
      <c r="B45" s="485">
        <f>IF(Y43=0,0,IF(B43="Calcolo periodo di preavviso","PREAVVISO",IF(B43="Calcolo 13.ma mensilità","13.MA",IF(B43="Calcolo T.F.R.","T.F.R.",IF(B43="Calcolo ferie spettanti","FERIE",0)))))</f>
        <v>0</v>
      </c>
      <c r="C45" s="485"/>
      <c r="D45" s="485"/>
      <c r="E45" s="485"/>
      <c r="F45" s="485"/>
      <c r="G45" s="485"/>
      <c r="H45" s="565">
        <f>IF(S43=0,0,IF(B45=0,0,IF(B45="PREAVVISO","licenziamento",0)))</f>
        <v>0</v>
      </c>
      <c r="I45" s="565"/>
      <c r="J45" s="565"/>
      <c r="K45" s="565"/>
      <c r="L45" s="565"/>
      <c r="M45" s="457">
        <f>IF(S41=0,0,IF(B45="PREAVVISO",SUM('$'!I98:J103)&amp;" giorni",IF(B45="FERIE",'$'!E105,IF(B45="13.MA",'$'!E107,IF(B45="T.F.R.",'$'!E107,0)))))</f>
        <v>0</v>
      </c>
      <c r="N45" s="457"/>
      <c r="O45" s="457"/>
      <c r="P45" s="457"/>
      <c r="Q45" s="457"/>
      <c r="R45" s="338"/>
      <c r="S45" s="454">
        <f>IF(B45=0,0,IF(B45="FERIE",'$'!I105*M45,IF(B45="13.MA",'$'!I106*M45,IF(B45="T.F.R.",'$'!I108*M45,0))))</f>
        <v>0</v>
      </c>
      <c r="T45" s="454"/>
      <c r="U45" s="454"/>
      <c r="V45" s="454"/>
      <c r="W45" s="454"/>
      <c r="X45" s="407"/>
      <c r="Y45" s="407"/>
      <c r="Z45" s="407"/>
      <c r="AA45" s="407"/>
      <c r="AB45" s="407"/>
      <c r="AC45" s="407"/>
      <c r="AD45" s="407"/>
      <c r="AE45" s="407"/>
      <c r="AF45" s="408"/>
      <c r="AG45" s="410"/>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c r="BN45" s="413"/>
      <c r="BO45" s="413"/>
      <c r="BP45" s="413"/>
      <c r="BQ45" s="413"/>
      <c r="BR45" s="413"/>
      <c r="BS45" s="413"/>
      <c r="BT45" s="413"/>
      <c r="BU45" s="413"/>
      <c r="BV45" s="413"/>
      <c r="BW45" s="413"/>
      <c r="BX45" s="413"/>
      <c r="BY45" s="413"/>
      <c r="BZ45" s="413"/>
      <c r="CA45" s="413"/>
      <c r="CB45" s="413"/>
      <c r="CC45" s="413"/>
      <c r="CD45" s="413"/>
      <c r="CE45" s="413"/>
      <c r="CF45" s="413"/>
      <c r="CG45" s="413"/>
      <c r="CH45" s="413"/>
      <c r="CI45" s="413"/>
      <c r="CJ45" s="413"/>
      <c r="CK45" s="413"/>
      <c r="CL45" s="413"/>
      <c r="CM45" s="406"/>
    </row>
    <row r="46" spans="1:91" ht="9.9499999999999993" customHeight="1" x14ac:dyDescent="0.2">
      <c r="A46" s="186"/>
      <c r="B46" s="485"/>
      <c r="C46" s="485"/>
      <c r="D46" s="485"/>
      <c r="E46" s="485"/>
      <c r="F46" s="485"/>
      <c r="G46" s="485"/>
      <c r="H46" s="565"/>
      <c r="I46" s="565"/>
      <c r="J46" s="565"/>
      <c r="K46" s="565"/>
      <c r="L46" s="565"/>
      <c r="M46" s="457"/>
      <c r="N46" s="457"/>
      <c r="O46" s="457"/>
      <c r="P46" s="457"/>
      <c r="Q46" s="457"/>
      <c r="R46" s="338"/>
      <c r="S46" s="454"/>
      <c r="T46" s="454"/>
      <c r="U46" s="454"/>
      <c r="V46" s="454"/>
      <c r="W46" s="454"/>
      <c r="X46" s="407"/>
      <c r="Y46" s="407"/>
      <c r="Z46" s="407"/>
      <c r="AA46" s="407"/>
      <c r="AB46" s="407"/>
      <c r="AC46" s="407"/>
      <c r="AD46" s="407"/>
      <c r="AE46" s="407"/>
      <c r="AF46" s="408"/>
      <c r="AG46" s="410"/>
      <c r="AH46" s="412">
        <f>IF(N34=0,0,"I dati e i conteggi sono elaborati in base ai dati digitati e hanno valore indicativo")</f>
        <v>0</v>
      </c>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06"/>
    </row>
    <row r="47" spans="1:91" ht="9.9499999999999993" customHeight="1" x14ac:dyDescent="0.2">
      <c r="A47" s="186"/>
      <c r="B47" s="407">
        <f>IF(S43=0,0,IF(B45="PREAVVISO","(giorni di calendario)",0))</f>
        <v>0</v>
      </c>
      <c r="C47" s="407"/>
      <c r="D47" s="407"/>
      <c r="E47" s="407"/>
      <c r="F47" s="407"/>
      <c r="G47" s="407"/>
      <c r="H47" s="418">
        <f>IF(S43=0,0,IF(B45=0,0,IF(B45="PREAVVISO","dimissioni",0)))</f>
        <v>0</v>
      </c>
      <c r="I47" s="418"/>
      <c r="J47" s="418"/>
      <c r="K47" s="418"/>
      <c r="L47" s="418"/>
      <c r="M47" s="457">
        <f>IF(S41=0,0,IF(B45="PREAVVISO",SUM('$'!K98:K103)&amp;" giorni",0))</f>
        <v>0</v>
      </c>
      <c r="N47" s="457"/>
      <c r="O47" s="457"/>
      <c r="P47" s="457"/>
      <c r="Q47" s="457"/>
      <c r="R47" s="332"/>
      <c r="S47" s="332"/>
      <c r="T47" s="332"/>
      <c r="U47" s="332"/>
      <c r="V47" s="332"/>
      <c r="W47" s="331"/>
      <c r="X47" s="407"/>
      <c r="Y47" s="407"/>
      <c r="Z47" s="407"/>
      <c r="AA47" s="407"/>
      <c r="AB47" s="407"/>
      <c r="AC47" s="407"/>
      <c r="AD47" s="407"/>
      <c r="AE47" s="407"/>
      <c r="AF47" s="408"/>
      <c r="AG47" s="410"/>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06"/>
    </row>
    <row r="48" spans="1:91" ht="9.9499999999999993" customHeight="1" x14ac:dyDescent="0.2">
      <c r="A48" s="186"/>
      <c r="B48" s="407"/>
      <c r="C48" s="407"/>
      <c r="D48" s="407"/>
      <c r="E48" s="407"/>
      <c r="F48" s="407"/>
      <c r="G48" s="407"/>
      <c r="H48" s="418"/>
      <c r="I48" s="418"/>
      <c r="J48" s="418"/>
      <c r="K48" s="418"/>
      <c r="L48" s="418"/>
      <c r="M48" s="457"/>
      <c r="N48" s="457"/>
      <c r="O48" s="457"/>
      <c r="P48" s="457"/>
      <c r="Q48" s="457"/>
      <c r="R48" s="330"/>
      <c r="S48" s="330"/>
      <c r="T48" s="330"/>
      <c r="U48" s="330"/>
      <c r="V48" s="330"/>
      <c r="W48" s="330"/>
      <c r="X48" s="407"/>
      <c r="Y48" s="407"/>
      <c r="Z48" s="407"/>
      <c r="AA48" s="407"/>
      <c r="AB48" s="407"/>
      <c r="AC48" s="407"/>
      <c r="AD48" s="407"/>
      <c r="AE48" s="407"/>
      <c r="AF48" s="408"/>
      <c r="AG48" s="410"/>
      <c r="AH48" s="411">
        <f>IF(AH46=0,0,"COMPLETATA L'ELABORAZIONE, PER INIZIARE UN NUOVO CONTEGGIO AZZERARE LE OPZIONI E I DATI PRECEDENTEMENTE SELEZIONATI")</f>
        <v>0</v>
      </c>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06"/>
    </row>
    <row r="49" spans="1:91" ht="8.1" customHeight="1" x14ac:dyDescent="0.2">
      <c r="A49" s="186"/>
      <c r="B49" s="496">
        <f>IF(B45=0,0,IF(B45="T.F.R.","Ogni fine anno il T.F.R. maturato al 31/12 dell'anno precedente va rivalutato con apposito indice ISTAT",0))</f>
        <v>0</v>
      </c>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07"/>
      <c r="AE49" s="407"/>
      <c r="AF49" s="408"/>
      <c r="AG49" s="410"/>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06"/>
    </row>
    <row r="50" spans="1:91" ht="8.1" customHeight="1" x14ac:dyDescent="0.2">
      <c r="A50" s="186"/>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07"/>
      <c r="AE50" s="407"/>
      <c r="AF50" s="408"/>
      <c r="AG50" s="410"/>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06"/>
    </row>
    <row r="51" spans="1:91" ht="12" customHeight="1" thickBot="1" x14ac:dyDescent="0.25">
      <c r="A51" s="521"/>
      <c r="B51" s="522"/>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3"/>
    </row>
    <row r="52" spans="1:91" ht="13.9" hidden="1" customHeight="1" thickTop="1" x14ac:dyDescent="0.2">
      <c r="A52" s="2"/>
      <c r="B52" s="516"/>
      <c r="C52" s="516"/>
      <c r="D52" s="2"/>
      <c r="E52" s="2"/>
      <c r="F52" s="537"/>
      <c r="G52" s="537"/>
      <c r="H52" s="537"/>
      <c r="I52" s="537"/>
      <c r="J52" s="2"/>
      <c r="K52" s="545"/>
      <c r="L52" s="545"/>
      <c r="M52" s="545"/>
      <c r="N52" s="545"/>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ht="12" hidden="1" customHeight="1" x14ac:dyDescent="0.2">
      <c r="A53" s="2"/>
      <c r="B53" s="506" t="s">
        <v>471</v>
      </c>
      <c r="C53" s="507"/>
      <c r="D53" s="2"/>
      <c r="E53" s="2"/>
      <c r="F53" s="53"/>
      <c r="G53" s="53"/>
      <c r="H53" s="53"/>
      <c r="I53" s="53"/>
      <c r="J53" s="2"/>
      <c r="K53" s="54"/>
      <c r="L53" s="54"/>
      <c r="M53" s="54"/>
      <c r="N53" s="54"/>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ht="14.1" hidden="1" customHeight="1" x14ac:dyDescent="0.2">
      <c r="A54" s="2"/>
      <c r="B54" s="517">
        <f>IF(B8=0,0,IF(B8="Selezionare la qualifica",0,IF(B8=C57,1,IF(B8=C58,2,IF(B8=C59,3,IF(B8=C60,4,IF(B8=C61,5,IF(B8=C62,6,IF(B8=C63,7,IF(B8=C64,8,IF(B8=C65,9,IF(B8=C66,10,IF(B8=C67,11,IF(B8=C68,12,IF(B8=C69,13,IF(B8=C70,14,IF(B8=C71,15,IF(B8=C72,16,IF(B8=C73,17,IF(B8=C74,18,IF(B8=C75,19,IF(B8=C76,20,IF(B8=C77,21,IF(B8=C78,22,IF(B8=C79,23,IF(B8=C80,24,IF(B8=C81,25,IF(B8=C82,26,IF(B8=C83,27,IF(B8=C84,28,IF(B8=C85,29,IF(B8=C86,30))))))))))))))))))))))))))))))))</f>
        <v>0</v>
      </c>
      <c r="C54" s="518"/>
      <c r="D54" s="51"/>
      <c r="E54" s="3"/>
      <c r="F54" s="538"/>
      <c r="G54" s="538"/>
      <c r="H54" s="538"/>
      <c r="I54" s="538"/>
      <c r="J54" s="3"/>
      <c r="K54" s="40"/>
      <c r="L54" s="40"/>
      <c r="M54" s="40"/>
      <c r="N54" s="40"/>
      <c r="O54" s="512" t="s">
        <v>162</v>
      </c>
      <c r="P54" s="513"/>
      <c r="Q54" s="514"/>
      <c r="R54" s="40"/>
      <c r="S54" s="40"/>
      <c r="T54" s="40"/>
      <c r="U54" s="512" t="s">
        <v>163</v>
      </c>
      <c r="V54" s="513"/>
      <c r="W54" s="514"/>
      <c r="X54" s="539">
        <f>IF(B54=0,0,IF(B54=1,X57,IF(B54=2,X58,IF(B54=3,X59,IF(B54=4,X60,IF(B54=5,X61,IF(B54=6,X62,IF(B54=7,X63,IF(B54=8,X64,IF(B54=9,X65,IF(B54=10,X66,IF(B54=11,X67,IF(B54=12,X68,IF(B54=13,X69,IF(B54=14,X70,IF(B54=15,X71,IF(B54=16,X72,IF(B54=17,X73,IF(B54=18,X74,IF(B54=19,X75,IF(B54=20,X76,IF(B54=21,X77,IF(B54=22,X78,IF(B54=23,X79,IF(B54=24,X80,IF(B54=25,X81,IF(B54=26,X82,IF(B54=27,X83,IF(B54=28,X84,IF(B54=29,X85,IF(B54=30,X86)))))))))))))))))))))))))))))))</f>
        <v>0</v>
      </c>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1"/>
      <c r="AY54" s="2"/>
      <c r="AZ54" s="2"/>
      <c r="BA54" s="550">
        <f>U55</f>
        <v>0</v>
      </c>
      <c r="BB54" s="551"/>
      <c r="BC54" s="552"/>
      <c r="BD54" s="556">
        <f>IF(BA54=0,0,IF(BA54="A",BD57,IF(BA54="A Super",BD57,IF(BA54="B",BD58,IF(BA54="B Super",BD58,IF(BA54="C",BD59,IF(BA54="C Super",BD59,IF(BA54="D",BD60,IF(BA54="D Super",BD60,IF(BA54="Unico",0))))))))))</f>
        <v>0</v>
      </c>
      <c r="BE54" s="557"/>
      <c r="BF54" s="557"/>
      <c r="BG54" s="557"/>
      <c r="BH54" s="557"/>
      <c r="BI54" s="557"/>
      <c r="BJ54" s="557"/>
      <c r="BK54" s="557"/>
      <c r="BL54" s="557"/>
      <c r="BM54" s="557"/>
      <c r="BN54" s="557"/>
      <c r="BO54" s="557"/>
      <c r="BP54" s="557"/>
      <c r="BQ54" s="557"/>
      <c r="BR54" s="557"/>
      <c r="BS54" s="557"/>
      <c r="BT54" s="557"/>
      <c r="BU54" s="557"/>
      <c r="BV54" s="557"/>
      <c r="BW54" s="557"/>
      <c r="BX54" s="557"/>
      <c r="BY54" s="557"/>
      <c r="BZ54" s="557"/>
      <c r="CA54" s="557"/>
      <c r="CB54" s="557"/>
      <c r="CC54" s="557"/>
      <c r="CD54" s="557"/>
      <c r="CE54" s="557"/>
      <c r="CF54" s="557"/>
      <c r="CG54" s="557"/>
      <c r="CH54" s="557"/>
      <c r="CI54" s="557"/>
      <c r="CJ54" s="558"/>
      <c r="CK54" s="2"/>
      <c r="CL54" s="2"/>
      <c r="CM54" s="2"/>
    </row>
    <row r="55" spans="1:91" ht="14.1" hidden="1" customHeight="1" x14ac:dyDescent="0.2">
      <c r="A55" s="2"/>
      <c r="B55" s="519"/>
      <c r="C55" s="520"/>
      <c r="D55" s="49"/>
      <c r="E55" s="3"/>
      <c r="F55" s="50"/>
      <c r="G55" s="50"/>
      <c r="H55" s="50"/>
      <c r="I55" s="50"/>
      <c r="J55" s="3"/>
      <c r="K55" s="40"/>
      <c r="L55" s="40"/>
      <c r="M55" s="40"/>
      <c r="N55" s="40"/>
      <c r="O55" s="546">
        <f>IF(B98=0,0,IF(B98=2,30,IF(B98=3,30,IF(U55="D",30,IF(U55="D Super",30,8)))))</f>
        <v>0</v>
      </c>
      <c r="P55" s="547"/>
      <c r="Q55" s="548"/>
      <c r="R55" s="40"/>
      <c r="S55" s="40"/>
      <c r="T55" s="40"/>
      <c r="U55" s="534">
        <f>IF(B54=0,0,IF(B54=1,U57,IF(B54=2,U58,IF(B54=3,U59,IF(B54=4,U60,IF(B54=5,U61,IF(B54=6,U62,IF(B54=7,U63,IF(B54=8,U64,IF(B54=9,U65,IF(B54=10,U66,IF(B54=11,U67,IF(B54=12,U68,IF(B54=13,U69,IF(B54=14,U70,IF(B54=15,U71,IF(B54=16,U72,IF(B54=17,U73,IF(B54=18,U74,IF(B54=19,U75,IF(B54=20,U76,IF(B54=21,U77,IF(B54=22,U78,IF(B54=23,U79,IF(B54=24,U80,IF(B54=25,U81,IF(B54=26,U82,IF(B54=27,U83,IF(B54=28,U84,IF(B54=29,U85,IF(B54=30,U86)))))))))))))))))))))))))))))))</f>
        <v>0</v>
      </c>
      <c r="V55" s="535"/>
      <c r="W55" s="536"/>
      <c r="X55" s="542"/>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4"/>
      <c r="AY55" s="2"/>
      <c r="AZ55" s="2"/>
      <c r="BA55" s="553"/>
      <c r="BB55" s="554"/>
      <c r="BC55" s="555"/>
      <c r="BD55" s="559"/>
      <c r="BE55" s="560"/>
      <c r="BF55" s="560"/>
      <c r="BG55" s="560"/>
      <c r="BH55" s="560"/>
      <c r="BI55" s="560"/>
      <c r="BJ55" s="560"/>
      <c r="BK55" s="560"/>
      <c r="BL55" s="560"/>
      <c r="BM55" s="560"/>
      <c r="BN55" s="560"/>
      <c r="BO55" s="560"/>
      <c r="BP55" s="560"/>
      <c r="BQ55" s="560"/>
      <c r="BR55" s="560"/>
      <c r="BS55" s="560"/>
      <c r="BT55" s="560"/>
      <c r="BU55" s="560"/>
      <c r="BV55" s="560"/>
      <c r="BW55" s="560"/>
      <c r="BX55" s="560"/>
      <c r="BY55" s="560"/>
      <c r="BZ55" s="560"/>
      <c r="CA55" s="560"/>
      <c r="CB55" s="560"/>
      <c r="CC55" s="560"/>
      <c r="CD55" s="560"/>
      <c r="CE55" s="560"/>
      <c r="CF55" s="560"/>
      <c r="CG55" s="560"/>
      <c r="CH55" s="560"/>
      <c r="CI55" s="560"/>
      <c r="CJ55" s="561"/>
      <c r="CK55" s="2"/>
      <c r="CL55" s="2"/>
      <c r="CM55" s="2"/>
    </row>
    <row r="56" spans="1:91" ht="14.1" hidden="1" customHeight="1" x14ac:dyDescent="0.2">
      <c r="A56" s="2"/>
      <c r="B56" s="1"/>
      <c r="C56" s="47" t="s">
        <v>164</v>
      </c>
      <c r="D56" s="3"/>
      <c r="E56" s="3"/>
      <c r="F56" s="3"/>
      <c r="G56" s="3"/>
      <c r="H56" s="3"/>
      <c r="I56" s="3"/>
      <c r="J56" s="3"/>
      <c r="K56" s="3"/>
      <c r="L56" s="3"/>
      <c r="M56" s="3"/>
      <c r="N56" s="3"/>
      <c r="O56" s="3"/>
      <c r="P56" s="3"/>
      <c r="Q56" s="3"/>
      <c r="R56" s="3"/>
      <c r="S56" s="3"/>
      <c r="T56" s="3"/>
      <c r="U56" s="549"/>
      <c r="V56" s="549"/>
      <c r="W56" s="549"/>
      <c r="X56" s="527"/>
      <c r="Y56" s="527"/>
      <c r="Z56" s="527"/>
      <c r="AA56" s="501"/>
      <c r="AB56" s="501"/>
      <c r="AC56" s="501"/>
      <c r="AD56" s="501"/>
      <c r="AE56" s="501"/>
      <c r="AF56" s="2"/>
      <c r="AG56" s="2"/>
      <c r="AH56" s="2"/>
      <c r="AI56" s="2"/>
      <c r="AQ56" s="2"/>
      <c r="AR56" s="2"/>
      <c r="AS56" s="2"/>
      <c r="BH56" s="2"/>
      <c r="BI56" s="2"/>
      <c r="BJ56" s="2"/>
      <c r="BK56" s="2"/>
      <c r="BL56" s="2"/>
      <c r="BM56" s="2"/>
      <c r="BN56" s="2"/>
      <c r="BO56" s="2"/>
      <c r="BP56" s="2"/>
      <c r="BQ56" s="2"/>
      <c r="BR56" s="2"/>
      <c r="BS56" s="2"/>
      <c r="BT56" s="2"/>
      <c r="BU56" s="2"/>
      <c r="BV56" s="2"/>
      <c r="BW56" s="2"/>
      <c r="BX56" s="2"/>
      <c r="BY56" s="2"/>
      <c r="BZ56" s="2"/>
      <c r="CA56" s="2"/>
      <c r="CB56" s="4"/>
      <c r="CC56" s="2"/>
      <c r="CD56" s="2"/>
      <c r="CE56" s="2"/>
      <c r="CF56" s="2"/>
      <c r="CG56" s="2"/>
      <c r="CH56" s="2"/>
      <c r="CI56" s="2"/>
      <c r="CJ56" s="2"/>
      <c r="CK56" s="2"/>
      <c r="CL56" s="2"/>
      <c r="CM56" s="2"/>
    </row>
    <row r="57" spans="1:91" ht="20.100000000000001" hidden="1" customHeight="1" x14ac:dyDescent="0.2">
      <c r="A57" s="2"/>
      <c r="B57" s="48">
        <v>1</v>
      </c>
      <c r="C57" s="45" t="str">
        <f>'$'!B21</f>
        <v>COLLABORATORE FAMILIARE GENERICO POLIFUNZIONALE</v>
      </c>
      <c r="D57" s="45"/>
      <c r="E57" s="45"/>
      <c r="F57" s="45"/>
      <c r="G57" s="45"/>
      <c r="H57" s="45"/>
      <c r="I57" s="45"/>
      <c r="J57" s="45"/>
      <c r="K57" s="45"/>
      <c r="L57" s="45"/>
      <c r="M57" s="45"/>
      <c r="N57" s="45"/>
      <c r="O57" s="45"/>
      <c r="P57" s="45"/>
      <c r="Q57" s="45"/>
      <c r="R57" s="45"/>
      <c r="S57" s="45"/>
      <c r="T57" s="45"/>
      <c r="U57" s="477" t="str">
        <f>'$'!L21</f>
        <v>B</v>
      </c>
      <c r="V57" s="478"/>
      <c r="W57" s="479"/>
      <c r="X57" s="474" t="s">
        <v>175</v>
      </c>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6"/>
      <c r="AY57" s="56"/>
      <c r="AZ57" s="56"/>
      <c r="BA57" s="477" t="s">
        <v>3</v>
      </c>
      <c r="BB57" s="478"/>
      <c r="BC57" s="479"/>
      <c r="BD57" s="474" t="s">
        <v>168</v>
      </c>
      <c r="BE57" s="475"/>
      <c r="BF57" s="475"/>
      <c r="BG57" s="475"/>
      <c r="BH57" s="475"/>
      <c r="BI57" s="475"/>
      <c r="BJ57" s="475"/>
      <c r="BK57" s="475"/>
      <c r="BL57" s="475"/>
      <c r="BM57" s="475"/>
      <c r="BN57" s="475"/>
      <c r="BO57" s="475"/>
      <c r="BP57" s="475"/>
      <c r="BQ57" s="475"/>
      <c r="BR57" s="475"/>
      <c r="BS57" s="475"/>
      <c r="BT57" s="475"/>
      <c r="BU57" s="475"/>
      <c r="BV57" s="475"/>
      <c r="BW57" s="475"/>
      <c r="BX57" s="475"/>
      <c r="BY57" s="475"/>
      <c r="BZ57" s="475"/>
      <c r="CA57" s="475"/>
      <c r="CB57" s="475"/>
      <c r="CC57" s="475"/>
      <c r="CD57" s="475"/>
      <c r="CE57" s="475"/>
      <c r="CF57" s="475"/>
      <c r="CG57" s="475"/>
      <c r="CH57" s="475"/>
      <c r="CI57" s="475"/>
      <c r="CJ57" s="476"/>
      <c r="CK57" s="2"/>
      <c r="CL57" s="2"/>
      <c r="CM57" s="2"/>
    </row>
    <row r="58" spans="1:91" ht="20.100000000000001" hidden="1" customHeight="1" x14ac:dyDescent="0.2">
      <c r="A58" s="2"/>
      <c r="B58" s="48">
        <v>2</v>
      </c>
      <c r="C58" s="45" t="str">
        <f>'$'!B22</f>
        <v>BABY SITTER (ASSISTENTE FAMILIARE CHE ASSISTE BAMBINI)</v>
      </c>
      <c r="D58" s="45"/>
      <c r="E58" s="45"/>
      <c r="F58" s="45"/>
      <c r="G58" s="45"/>
      <c r="H58" s="45"/>
      <c r="I58" s="45"/>
      <c r="J58" s="45"/>
      <c r="K58" s="45"/>
      <c r="L58" s="45"/>
      <c r="M58" s="45"/>
      <c r="N58" s="45"/>
      <c r="O58" s="45"/>
      <c r="P58" s="45"/>
      <c r="Q58" s="45"/>
      <c r="R58" s="45"/>
      <c r="S58" s="45"/>
      <c r="T58" s="45"/>
      <c r="U58" s="477" t="str">
        <f>'$'!L22</f>
        <v>B Super</v>
      </c>
      <c r="V58" s="478"/>
      <c r="W58" s="479"/>
      <c r="X58" s="474" t="s">
        <v>128</v>
      </c>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c r="AY58" s="56"/>
      <c r="AZ58" s="56"/>
      <c r="BA58" s="477" t="s">
        <v>2</v>
      </c>
      <c r="BB58" s="478"/>
      <c r="BC58" s="479"/>
      <c r="BD58" s="474" t="s">
        <v>174</v>
      </c>
      <c r="BE58" s="475"/>
      <c r="BF58" s="475"/>
      <c r="BG58" s="475"/>
      <c r="BH58" s="475"/>
      <c r="BI58" s="475"/>
      <c r="BJ58" s="475"/>
      <c r="BK58" s="475"/>
      <c r="BL58" s="475"/>
      <c r="BM58" s="475"/>
      <c r="BN58" s="475"/>
      <c r="BO58" s="475"/>
      <c r="BP58" s="475"/>
      <c r="BQ58" s="475"/>
      <c r="BR58" s="475"/>
      <c r="BS58" s="475"/>
      <c r="BT58" s="475"/>
      <c r="BU58" s="475"/>
      <c r="BV58" s="475"/>
      <c r="BW58" s="475"/>
      <c r="BX58" s="475"/>
      <c r="BY58" s="475"/>
      <c r="BZ58" s="475"/>
      <c r="CA58" s="475"/>
      <c r="CB58" s="475"/>
      <c r="CC58" s="475"/>
      <c r="CD58" s="475"/>
      <c r="CE58" s="475"/>
      <c r="CF58" s="475"/>
      <c r="CG58" s="475"/>
      <c r="CH58" s="475"/>
      <c r="CI58" s="475"/>
      <c r="CJ58" s="476"/>
      <c r="CK58" s="2"/>
      <c r="CL58" s="2"/>
      <c r="CM58" s="2"/>
    </row>
    <row r="59" spans="1:91" ht="20.100000000000001" hidden="1" customHeight="1" x14ac:dyDescent="0.2">
      <c r="A59" s="2"/>
      <c r="B59" s="48">
        <v>3</v>
      </c>
      <c r="C59" s="45" t="str">
        <f>'$'!B23</f>
        <v>ADDETTA ALLA COMPAGNIA</v>
      </c>
      <c r="D59" s="45"/>
      <c r="E59" s="45"/>
      <c r="F59" s="45"/>
      <c r="G59" s="45"/>
      <c r="H59" s="45"/>
      <c r="I59" s="45"/>
      <c r="J59" s="45"/>
      <c r="K59" s="45"/>
      <c r="L59" s="45"/>
      <c r="M59" s="45"/>
      <c r="N59" s="45"/>
      <c r="O59" s="45"/>
      <c r="P59" s="45"/>
      <c r="Q59" s="45"/>
      <c r="R59" s="45"/>
      <c r="S59" s="45"/>
      <c r="T59" s="45"/>
      <c r="U59" s="477" t="str">
        <f>'$'!L23</f>
        <v>A Super</v>
      </c>
      <c r="V59" s="478"/>
      <c r="W59" s="479"/>
      <c r="X59" s="474" t="s">
        <v>6</v>
      </c>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c r="AY59" s="56"/>
      <c r="AZ59" s="56"/>
      <c r="BA59" s="477" t="s">
        <v>33</v>
      </c>
      <c r="BB59" s="478"/>
      <c r="BC59" s="479"/>
      <c r="BD59" s="474" t="s">
        <v>178</v>
      </c>
      <c r="BE59" s="475"/>
      <c r="BF59" s="475"/>
      <c r="BG59" s="475"/>
      <c r="BH59" s="475"/>
      <c r="BI59" s="475"/>
      <c r="BJ59" s="475"/>
      <c r="BK59" s="475"/>
      <c r="BL59" s="475"/>
      <c r="BM59" s="475"/>
      <c r="BN59" s="475"/>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6"/>
      <c r="CK59" s="2"/>
      <c r="CL59" s="2"/>
      <c r="CM59" s="2"/>
    </row>
    <row r="60" spans="1:91" ht="20.100000000000001" hidden="1" customHeight="1" x14ac:dyDescent="0.2">
      <c r="A60" s="2"/>
      <c r="B60" s="48">
        <v>4</v>
      </c>
      <c r="C60" s="45" t="str">
        <f>'$'!B24</f>
        <v>ADDETTA ALLA LAVANDERIA</v>
      </c>
      <c r="D60" s="45"/>
      <c r="E60" s="45"/>
      <c r="F60" s="45"/>
      <c r="G60" s="45"/>
      <c r="H60" s="45"/>
      <c r="I60" s="45"/>
      <c r="J60" s="45"/>
      <c r="K60" s="45"/>
      <c r="L60" s="45"/>
      <c r="M60" s="45"/>
      <c r="N60" s="45"/>
      <c r="O60" s="45"/>
      <c r="P60" s="45"/>
      <c r="Q60" s="45"/>
      <c r="R60" s="45"/>
      <c r="S60" s="45"/>
      <c r="T60" s="45"/>
      <c r="U60" s="477" t="str">
        <f>'$'!L24</f>
        <v>A</v>
      </c>
      <c r="V60" s="478"/>
      <c r="W60" s="479"/>
      <c r="X60" s="474" t="s">
        <v>169</v>
      </c>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c r="AY60" s="56"/>
      <c r="AZ60" s="56"/>
      <c r="BA60" s="477" t="s">
        <v>18</v>
      </c>
      <c r="BB60" s="478"/>
      <c r="BC60" s="479"/>
      <c r="BD60" s="474" t="s">
        <v>180</v>
      </c>
      <c r="BE60" s="475"/>
      <c r="BF60" s="475"/>
      <c r="BG60" s="475"/>
      <c r="BH60" s="475"/>
      <c r="BI60" s="475"/>
      <c r="BJ60" s="475"/>
      <c r="BK60" s="475"/>
      <c r="BL60" s="475"/>
      <c r="BM60" s="475"/>
      <c r="BN60" s="475"/>
      <c r="BO60" s="475"/>
      <c r="BP60" s="475"/>
      <c r="BQ60" s="475"/>
      <c r="BR60" s="475"/>
      <c r="BS60" s="475"/>
      <c r="BT60" s="475"/>
      <c r="BU60" s="475"/>
      <c r="BV60" s="475"/>
      <c r="BW60" s="475"/>
      <c r="BX60" s="475"/>
      <c r="BY60" s="475"/>
      <c r="BZ60" s="475"/>
      <c r="CA60" s="475"/>
      <c r="CB60" s="475"/>
      <c r="CC60" s="475"/>
      <c r="CD60" s="475"/>
      <c r="CE60" s="475"/>
      <c r="CF60" s="475"/>
      <c r="CG60" s="475"/>
      <c r="CH60" s="475"/>
      <c r="CI60" s="475"/>
      <c r="CJ60" s="476"/>
      <c r="CK60" s="2"/>
      <c r="CL60" s="2"/>
      <c r="CM60" s="2"/>
    </row>
    <row r="61" spans="1:91" ht="20.100000000000001" hidden="1" customHeight="1" x14ac:dyDescent="0.2">
      <c r="A61" s="2"/>
      <c r="B61" s="48">
        <v>5</v>
      </c>
      <c r="C61" s="45" t="str">
        <f>'$'!B25</f>
        <v>ADDETTA ALLA PULIZIA</v>
      </c>
      <c r="D61" s="45"/>
      <c r="E61" s="45"/>
      <c r="F61" s="45"/>
      <c r="G61" s="45"/>
      <c r="H61" s="45"/>
      <c r="I61" s="45"/>
      <c r="J61" s="45"/>
      <c r="K61" s="45"/>
      <c r="L61" s="45"/>
      <c r="M61" s="45"/>
      <c r="N61" s="45"/>
      <c r="O61" s="45"/>
      <c r="P61" s="45"/>
      <c r="Q61" s="45"/>
      <c r="R61" s="45"/>
      <c r="S61" s="45"/>
      <c r="T61" s="45"/>
      <c r="U61" s="477" t="str">
        <f>'$'!L25</f>
        <v>A</v>
      </c>
      <c r="V61" s="478"/>
      <c r="W61" s="479"/>
      <c r="X61" s="474" t="s">
        <v>9</v>
      </c>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6"/>
      <c r="AY61" s="56"/>
      <c r="AZ61" s="56"/>
      <c r="CK61" s="2"/>
      <c r="CL61" s="2"/>
      <c r="CM61" s="2"/>
    </row>
    <row r="62" spans="1:91" ht="20.100000000000001" hidden="1" customHeight="1" x14ac:dyDescent="0.2">
      <c r="A62" s="2"/>
      <c r="B62" s="48">
        <v>6</v>
      </c>
      <c r="C62" s="45" t="str">
        <f>'$'!B26</f>
        <v>ADDETTO AL RIASSETTO CAMERE</v>
      </c>
      <c r="D62" s="45"/>
      <c r="E62" s="45"/>
      <c r="F62" s="45"/>
      <c r="G62" s="45"/>
      <c r="H62" s="45"/>
      <c r="I62" s="45"/>
      <c r="J62" s="45"/>
      <c r="K62" s="45"/>
      <c r="L62" s="45"/>
      <c r="M62" s="45"/>
      <c r="N62" s="45"/>
      <c r="O62" s="45"/>
      <c r="P62" s="45"/>
      <c r="Q62" s="45"/>
      <c r="R62" s="45"/>
      <c r="S62" s="45"/>
      <c r="T62" s="45"/>
      <c r="U62" s="477" t="str">
        <f>'$'!L26</f>
        <v>B</v>
      </c>
      <c r="V62" s="478"/>
      <c r="W62" s="479"/>
      <c r="X62" s="474" t="s">
        <v>176</v>
      </c>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6"/>
      <c r="AY62" s="56"/>
      <c r="AZ62" s="56"/>
      <c r="CK62" s="2"/>
      <c r="CL62" s="2"/>
      <c r="CM62" s="2"/>
    </row>
    <row r="63" spans="1:91" ht="20.100000000000001" hidden="1" customHeight="1" x14ac:dyDescent="0.2">
      <c r="A63" s="2"/>
      <c r="B63" s="48">
        <v>7</v>
      </c>
      <c r="C63" s="45" t="str">
        <f>'$'!B27</f>
        <v>ADDETTO ALLA PRESENZA NOTTURNA</v>
      </c>
      <c r="D63" s="45"/>
      <c r="E63" s="45"/>
      <c r="F63" s="45"/>
      <c r="G63" s="45"/>
      <c r="H63" s="45"/>
      <c r="I63" s="45"/>
      <c r="J63" s="45"/>
      <c r="K63" s="45"/>
      <c r="L63" s="45"/>
      <c r="M63" s="45"/>
      <c r="N63" s="45"/>
      <c r="O63" s="45"/>
      <c r="P63" s="45"/>
      <c r="Q63" s="45"/>
      <c r="R63" s="45"/>
      <c r="S63" s="45"/>
      <c r="T63" s="45"/>
      <c r="U63" s="477" t="s">
        <v>619</v>
      </c>
      <c r="V63" s="478"/>
      <c r="W63" s="479"/>
      <c r="X63" s="474" t="s">
        <v>184</v>
      </c>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6"/>
      <c r="AY63" s="56"/>
      <c r="AZ63" s="56"/>
      <c r="CK63" s="2"/>
      <c r="CL63" s="2"/>
      <c r="CM63" s="2"/>
    </row>
    <row r="64" spans="1:91" ht="20.100000000000001" hidden="1" customHeight="1" x14ac:dyDescent="0.2">
      <c r="A64" s="2"/>
      <c r="B64" s="48">
        <v>8</v>
      </c>
      <c r="C64" s="45" t="str">
        <f>'$'!B28</f>
        <v>ADDETTO ALLA PULIZIA ED ANNAFFIATURA DELLE AREE VERDI</v>
      </c>
      <c r="D64" s="45"/>
      <c r="E64" s="45"/>
      <c r="F64" s="45"/>
      <c r="G64" s="45"/>
      <c r="H64" s="45"/>
      <c r="I64" s="45"/>
      <c r="J64" s="45"/>
      <c r="K64" s="45"/>
      <c r="L64" s="45"/>
      <c r="M64" s="45"/>
      <c r="N64" s="45"/>
      <c r="O64" s="45"/>
      <c r="P64" s="45"/>
      <c r="Q64" s="45"/>
      <c r="R64" s="45"/>
      <c r="S64" s="45"/>
      <c r="T64" s="45"/>
      <c r="U64" s="477" t="str">
        <f>'$'!L28</f>
        <v>A</v>
      </c>
      <c r="V64" s="478"/>
      <c r="W64" s="479"/>
      <c r="X64" s="474" t="s">
        <v>11</v>
      </c>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c r="AY64" s="56"/>
      <c r="AZ64" s="56"/>
      <c r="CL64" s="2"/>
    </row>
    <row r="65" spans="1:91" ht="20.100000000000001" hidden="1" customHeight="1" x14ac:dyDescent="0.2">
      <c r="A65" s="2"/>
      <c r="B65" s="48">
        <v>9</v>
      </c>
      <c r="C65" s="45" t="str">
        <f>'$'!B29</f>
        <v>ADDETTO ALLA STIRERIA</v>
      </c>
      <c r="D65" s="45"/>
      <c r="E65" s="45"/>
      <c r="F65" s="45"/>
      <c r="G65" s="45"/>
      <c r="H65" s="45"/>
      <c r="I65" s="45"/>
      <c r="J65" s="45"/>
      <c r="K65" s="45"/>
      <c r="L65" s="45"/>
      <c r="M65" s="45"/>
      <c r="N65" s="45"/>
      <c r="O65" s="45"/>
      <c r="P65" s="45"/>
      <c r="Q65" s="45"/>
      <c r="R65" s="45"/>
      <c r="S65" s="45"/>
      <c r="T65" s="45"/>
      <c r="U65" s="477" t="str">
        <f>'$'!L29</f>
        <v>B</v>
      </c>
      <c r="V65" s="478"/>
      <c r="W65" s="479"/>
      <c r="X65" s="474" t="s">
        <v>13</v>
      </c>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6"/>
      <c r="AY65" s="56"/>
      <c r="AZ65" s="56"/>
      <c r="CL65" s="2"/>
    </row>
    <row r="66" spans="1:91" ht="20.100000000000001" hidden="1" customHeight="1" x14ac:dyDescent="0.2">
      <c r="A66" s="2"/>
      <c r="B66" s="48">
        <v>10</v>
      </c>
      <c r="C66" s="45" t="str">
        <f>'$'!B30</f>
        <v>AIUTO DI CUCINA</v>
      </c>
      <c r="D66" s="45"/>
      <c r="E66" s="45"/>
      <c r="F66" s="45"/>
      <c r="G66" s="46"/>
      <c r="H66" s="46"/>
      <c r="I66" s="46"/>
      <c r="J66" s="46"/>
      <c r="K66" s="46"/>
      <c r="L66" s="46"/>
      <c r="M66" s="46"/>
      <c r="N66" s="46"/>
      <c r="O66" s="46"/>
      <c r="P66" s="46"/>
      <c r="Q66" s="46"/>
      <c r="R66" s="46"/>
      <c r="S66" s="46"/>
      <c r="T66" s="46"/>
      <c r="U66" s="477" t="str">
        <f>'$'!L30</f>
        <v>A</v>
      </c>
      <c r="V66" s="478"/>
      <c r="W66" s="479"/>
      <c r="X66" s="474" t="s">
        <v>170</v>
      </c>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6"/>
      <c r="AY66" s="62"/>
      <c r="AZ66" s="62"/>
      <c r="BA66" s="62"/>
      <c r="BB66" s="62"/>
      <c r="BC66" s="62"/>
      <c r="BD66" s="62"/>
      <c r="BE66" s="62"/>
      <c r="BF66" s="62"/>
      <c r="BG66" s="62"/>
      <c r="BH66" s="62"/>
      <c r="BI66" s="62"/>
      <c r="BJ66" s="62"/>
      <c r="BK66" s="62"/>
      <c r="BL66" s="62"/>
      <c r="BM66" s="62"/>
      <c r="BN66" s="62"/>
      <c r="BO66" s="62"/>
      <c r="BP66" s="62"/>
      <c r="BQ66" s="62"/>
      <c r="BR66" s="39"/>
    </row>
    <row r="67" spans="1:91" ht="20.100000000000001" hidden="1" customHeight="1" x14ac:dyDescent="0.2">
      <c r="A67" s="2"/>
      <c r="B67" s="48">
        <v>11</v>
      </c>
      <c r="C67" s="45" t="str">
        <f>'$'!B31</f>
        <v>AMMINISTRATORE DI BENI DI FAMIGLIA</v>
      </c>
      <c r="D67" s="45"/>
      <c r="E67" s="45"/>
      <c r="F67" s="45"/>
      <c r="G67" s="45"/>
      <c r="H67" s="45"/>
      <c r="I67" s="45"/>
      <c r="J67" s="45"/>
      <c r="K67" s="45"/>
      <c r="L67" s="45"/>
      <c r="M67" s="45"/>
      <c r="N67" s="45"/>
      <c r="O67" s="45"/>
      <c r="P67" s="45"/>
      <c r="Q67" s="45"/>
      <c r="R67" s="45"/>
      <c r="S67" s="45"/>
      <c r="T67" s="45"/>
      <c r="U67" s="477" t="str">
        <f>'$'!L31</f>
        <v>D</v>
      </c>
      <c r="V67" s="478"/>
      <c r="W67" s="479"/>
      <c r="X67" s="474" t="s">
        <v>19</v>
      </c>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6"/>
      <c r="AY67" s="62"/>
      <c r="AZ67" s="62"/>
      <c r="BA67" s="62"/>
    </row>
    <row r="68" spans="1:91" ht="20.100000000000001" hidden="1" customHeight="1" x14ac:dyDescent="0.2">
      <c r="A68" s="2"/>
      <c r="B68" s="48">
        <v>12</v>
      </c>
      <c r="C68" s="45" t="str">
        <f>'$'!B32</f>
        <v>ASSISTENTE AD ANIMALI DOMESTICI</v>
      </c>
      <c r="D68" s="45"/>
      <c r="E68" s="45"/>
      <c r="F68" s="45"/>
      <c r="G68" s="45"/>
      <c r="H68" s="45"/>
      <c r="I68" s="45"/>
      <c r="J68" s="45"/>
      <c r="K68" s="45"/>
      <c r="L68" s="45"/>
      <c r="M68" s="45"/>
      <c r="N68" s="45"/>
      <c r="O68" s="45"/>
      <c r="P68" s="45"/>
      <c r="Q68" s="45"/>
      <c r="R68" s="45"/>
      <c r="S68" s="45"/>
      <c r="T68" s="45"/>
      <c r="U68" s="477" t="str">
        <f>'$'!L32</f>
        <v>A</v>
      </c>
      <c r="V68" s="478"/>
      <c r="W68" s="479"/>
      <c r="X68" s="474" t="s">
        <v>172</v>
      </c>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6"/>
      <c r="AY68" s="62"/>
      <c r="AZ68" s="62"/>
      <c r="BA68" s="62"/>
    </row>
    <row r="69" spans="1:91" ht="20.100000000000001" hidden="1" customHeight="1" x14ac:dyDescent="0.2">
      <c r="A69" s="2"/>
      <c r="B69" s="48">
        <v>13</v>
      </c>
      <c r="C69" s="45" t="str">
        <f>'$'!B33</f>
        <v>ASSISTENTE FAMILIARE PER PERSONE AUTOSUFFICIENTI</v>
      </c>
      <c r="D69" s="45"/>
      <c r="E69" s="45"/>
      <c r="F69" s="45"/>
      <c r="G69" s="45"/>
      <c r="H69" s="45"/>
      <c r="I69" s="45"/>
      <c r="J69" s="45"/>
      <c r="K69" s="45"/>
      <c r="L69" s="45"/>
      <c r="M69" s="45"/>
      <c r="N69" s="45"/>
      <c r="O69" s="45"/>
      <c r="P69" s="45"/>
      <c r="Q69" s="45"/>
      <c r="R69" s="45"/>
      <c r="S69" s="45"/>
      <c r="T69" s="45"/>
      <c r="U69" s="477" t="str">
        <f>'$'!L33</f>
        <v>B Super</v>
      </c>
      <c r="V69" s="478"/>
      <c r="W69" s="479"/>
      <c r="X69" s="474" t="s">
        <v>177</v>
      </c>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6"/>
      <c r="AY69" s="62"/>
      <c r="AZ69" s="62"/>
      <c r="BA69" s="62"/>
    </row>
    <row r="70" spans="1:91" ht="20.100000000000001" hidden="1" customHeight="1" x14ac:dyDescent="0.2">
      <c r="A70" s="2"/>
      <c r="B70" s="48">
        <v>14</v>
      </c>
      <c r="C70" s="45" t="str">
        <f>'$'!B34</f>
        <v>ASSISTENTE FAMILIARE PER PERSONE NON AUTOSUFFICIENTI                     (con attestato di formazione)</v>
      </c>
      <c r="D70" s="45"/>
      <c r="E70" s="45"/>
      <c r="F70" s="45"/>
      <c r="G70" s="45"/>
      <c r="H70" s="45"/>
      <c r="I70" s="45"/>
      <c r="J70" s="45"/>
      <c r="K70" s="45"/>
      <c r="L70" s="45"/>
      <c r="M70" s="45"/>
      <c r="N70" s="45"/>
      <c r="O70" s="45"/>
      <c r="P70" s="45"/>
      <c r="Q70" s="45"/>
      <c r="R70" s="45"/>
      <c r="S70" s="45"/>
      <c r="T70" s="45"/>
      <c r="U70" s="477" t="str">
        <f>'$'!L34</f>
        <v>D Super</v>
      </c>
      <c r="V70" s="478"/>
      <c r="W70" s="479"/>
      <c r="X70" s="474" t="s">
        <v>179</v>
      </c>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6"/>
      <c r="AY70" s="62"/>
      <c r="AZ70" s="62"/>
      <c r="BA70" s="62"/>
    </row>
    <row r="71" spans="1:91" ht="20.100000000000001" hidden="1" customHeight="1" x14ac:dyDescent="0.2">
      <c r="A71" s="2"/>
      <c r="B71" s="48">
        <v>15</v>
      </c>
      <c r="C71" s="45" t="str">
        <f>'$'!B35</f>
        <v>ASSISTENTE FAMILIARE PER PERSONE NON AUTOSUFFICIENTI</v>
      </c>
      <c r="D71" s="45"/>
      <c r="E71" s="45"/>
      <c r="F71" s="45"/>
      <c r="G71" s="46"/>
      <c r="H71" s="46"/>
      <c r="I71" s="46"/>
      <c r="J71" s="46"/>
      <c r="K71" s="46"/>
      <c r="L71" s="46"/>
      <c r="M71" s="46"/>
      <c r="N71" s="46"/>
      <c r="O71" s="46"/>
      <c r="P71" s="46"/>
      <c r="Q71" s="46"/>
      <c r="R71" s="46"/>
      <c r="S71" s="46"/>
      <c r="T71" s="46"/>
      <c r="U71" s="477" t="str">
        <f>'$'!L35</f>
        <v>C Super</v>
      </c>
      <c r="V71" s="478"/>
      <c r="W71" s="479"/>
      <c r="X71" s="474" t="s">
        <v>179</v>
      </c>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475"/>
      <c r="AV71" s="475"/>
      <c r="AW71" s="475"/>
      <c r="AX71" s="476"/>
      <c r="AY71" s="62"/>
      <c r="AZ71" s="62"/>
      <c r="BA71" s="62"/>
      <c r="BB71" s="62"/>
      <c r="BC71" s="62"/>
      <c r="BD71" s="62"/>
      <c r="BE71" s="62"/>
      <c r="BF71" s="62"/>
      <c r="BG71" s="62"/>
      <c r="BH71" s="62"/>
      <c r="BI71" s="62"/>
      <c r="BJ71" s="62"/>
      <c r="BK71" s="62"/>
      <c r="BL71" s="62"/>
      <c r="BM71" s="62"/>
      <c r="BN71" s="62"/>
      <c r="BO71" s="62"/>
      <c r="BP71" s="62"/>
      <c r="BQ71" s="62"/>
      <c r="BR71" s="39"/>
    </row>
    <row r="72" spans="1:91" ht="20.100000000000001" hidden="1" customHeight="1" x14ac:dyDescent="0.2">
      <c r="A72" s="2"/>
      <c r="B72" s="48">
        <v>16</v>
      </c>
      <c r="C72" s="45" t="str">
        <f>'$'!B36</f>
        <v>ASSISTENTE FAMILIARE EDUCATORE FORMATO</v>
      </c>
      <c r="D72" s="45"/>
      <c r="E72" s="45"/>
      <c r="F72" s="45"/>
      <c r="G72" s="46"/>
      <c r="H72" s="46"/>
      <c r="I72" s="46"/>
      <c r="J72" s="46"/>
      <c r="K72" s="46"/>
      <c r="L72" s="46"/>
      <c r="M72" s="46"/>
      <c r="N72" s="46"/>
      <c r="O72" s="46"/>
      <c r="P72" s="46"/>
      <c r="Q72" s="46"/>
      <c r="R72" s="46"/>
      <c r="S72" s="46"/>
      <c r="T72" s="46"/>
      <c r="U72" s="477" t="str">
        <f>'$'!L36</f>
        <v>D Super</v>
      </c>
      <c r="V72" s="478"/>
      <c r="W72" s="479"/>
      <c r="X72" s="474" t="s">
        <v>182</v>
      </c>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6"/>
      <c r="AY72" s="62"/>
      <c r="AZ72" s="62"/>
      <c r="BA72" s="62"/>
      <c r="BB72" s="62"/>
      <c r="BC72" s="62"/>
      <c r="BD72" s="62"/>
      <c r="BE72" s="62"/>
      <c r="BF72" s="62"/>
      <c r="BG72" s="62"/>
      <c r="BH72" s="62"/>
      <c r="BI72" s="62"/>
      <c r="BJ72" s="62"/>
      <c r="BK72" s="62"/>
      <c r="BL72" s="62"/>
      <c r="BM72" s="62"/>
      <c r="BN72" s="62"/>
      <c r="BO72" s="62"/>
      <c r="BP72" s="62"/>
      <c r="BQ72" s="62"/>
      <c r="BR72" s="39"/>
      <c r="BS72" s="39"/>
      <c r="BT72" s="39"/>
      <c r="BU72" s="39"/>
      <c r="BV72" s="39"/>
      <c r="BW72" s="39"/>
      <c r="CL72" s="39"/>
      <c r="CM72" s="39"/>
    </row>
    <row r="73" spans="1:91" ht="20.100000000000001" hidden="1" customHeight="1" x14ac:dyDescent="0.2">
      <c r="A73" s="2"/>
      <c r="B73" s="48">
        <v>17</v>
      </c>
      <c r="C73" s="45" t="str">
        <f>'$'!B37</f>
        <v>AUTISTA</v>
      </c>
      <c r="D73" s="45"/>
      <c r="E73" s="45"/>
      <c r="F73" s="45"/>
      <c r="G73" s="46"/>
      <c r="H73" s="46"/>
      <c r="I73" s="46"/>
      <c r="J73" s="46"/>
      <c r="K73" s="46"/>
      <c r="L73" s="46"/>
      <c r="M73" s="46"/>
      <c r="N73" s="46"/>
      <c r="O73" s="46"/>
      <c r="P73" s="46"/>
      <c r="Q73" s="46"/>
      <c r="R73" s="46"/>
      <c r="S73" s="46"/>
      <c r="T73" s="46"/>
      <c r="U73" s="477" t="str">
        <f>'$'!L37</f>
        <v>B</v>
      </c>
      <c r="V73" s="478"/>
      <c r="W73" s="479"/>
      <c r="X73" s="474" t="s">
        <v>25</v>
      </c>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6"/>
      <c r="AY73" s="57"/>
      <c r="AZ73" s="57"/>
      <c r="BA73" s="57"/>
      <c r="BB73" s="57"/>
      <c r="BC73" s="57"/>
      <c r="BD73" s="57"/>
      <c r="BE73" s="55"/>
      <c r="BF73" s="55"/>
      <c r="BG73" s="58"/>
      <c r="BH73" s="58"/>
      <c r="BI73" s="58"/>
      <c r="BJ73" s="59"/>
      <c r="BK73" s="60"/>
      <c r="BL73" s="58"/>
      <c r="BM73" s="58"/>
      <c r="BN73" s="58"/>
      <c r="BO73" s="58"/>
      <c r="BP73" s="61"/>
      <c r="BQ73" s="60"/>
      <c r="BR73" s="2"/>
      <c r="BS73" s="2"/>
      <c r="BT73" s="2"/>
      <c r="BU73" s="2"/>
      <c r="BV73" s="2"/>
      <c r="BW73" s="2"/>
      <c r="BX73" s="2"/>
      <c r="BY73" s="2"/>
      <c r="BZ73" s="1"/>
      <c r="CA73" s="2"/>
      <c r="CB73" s="1"/>
      <c r="CC73" s="2"/>
      <c r="CD73" s="2"/>
      <c r="CE73" s="2"/>
      <c r="CF73" s="9"/>
      <c r="CG73" s="2"/>
      <c r="CH73" s="2"/>
      <c r="CI73" s="2"/>
      <c r="CJ73" s="2"/>
      <c r="CK73" s="2"/>
      <c r="CL73" s="2"/>
      <c r="CM73" s="2"/>
    </row>
    <row r="74" spans="1:91" ht="20.100000000000001" hidden="1" customHeight="1" x14ac:dyDescent="0.2">
      <c r="A74" s="2"/>
      <c r="B74" s="48">
        <v>18</v>
      </c>
      <c r="C74" s="45" t="str">
        <f>'$'!B38</f>
        <v>CAMERIERE</v>
      </c>
      <c r="D74" s="45"/>
      <c r="E74" s="45"/>
      <c r="F74" s="45"/>
      <c r="G74" s="45"/>
      <c r="H74" s="45"/>
      <c r="I74" s="45"/>
      <c r="J74" s="45"/>
      <c r="K74" s="45"/>
      <c r="L74" s="45"/>
      <c r="M74" s="45"/>
      <c r="N74" s="45"/>
      <c r="O74" s="45"/>
      <c r="P74" s="45"/>
      <c r="Q74" s="45"/>
      <c r="R74" s="45"/>
      <c r="S74" s="45"/>
      <c r="T74" s="45"/>
      <c r="U74" s="477" t="str">
        <f>'$'!L38</f>
        <v>B</v>
      </c>
      <c r="V74" s="478"/>
      <c r="W74" s="479"/>
      <c r="X74" s="474" t="s">
        <v>27</v>
      </c>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6"/>
      <c r="AY74" s="57"/>
      <c r="AZ74" s="57"/>
      <c r="BA74" s="57"/>
      <c r="BB74" s="57"/>
      <c r="BC74" s="57"/>
      <c r="BD74" s="57"/>
      <c r="BE74" s="55"/>
      <c r="BF74" s="55"/>
      <c r="BG74" s="58"/>
      <c r="BH74" s="58"/>
      <c r="BI74" s="58"/>
      <c r="BJ74" s="59"/>
      <c r="BK74" s="60"/>
      <c r="BL74" s="58"/>
      <c r="BM74" s="58"/>
      <c r="BN74" s="58"/>
      <c r="BO74" s="58"/>
      <c r="BP74" s="61"/>
      <c r="BQ74" s="60"/>
      <c r="BR74" s="2"/>
      <c r="BS74" s="2"/>
      <c r="BT74" s="2"/>
      <c r="BU74" s="2"/>
      <c r="BV74" s="2"/>
      <c r="BW74" s="2"/>
      <c r="BX74" s="2"/>
      <c r="BY74" s="2"/>
      <c r="BZ74" s="1"/>
      <c r="CA74" s="2"/>
      <c r="CB74" s="1"/>
      <c r="CC74" s="2"/>
      <c r="CD74" s="2"/>
      <c r="CE74" s="2"/>
      <c r="CF74" s="9"/>
      <c r="CG74" s="2"/>
      <c r="CH74" s="2"/>
      <c r="CI74" s="2"/>
      <c r="CJ74" s="2"/>
      <c r="CK74" s="2"/>
      <c r="CL74" s="2"/>
      <c r="CM74" s="2"/>
    </row>
    <row r="75" spans="1:91" ht="20.100000000000001" hidden="1" customHeight="1" x14ac:dyDescent="0.2">
      <c r="A75" s="2"/>
      <c r="B75" s="48">
        <v>19</v>
      </c>
      <c r="C75" s="45" t="str">
        <f>'$'!B39</f>
        <v>CAPO CUOCO</v>
      </c>
      <c r="D75" s="45"/>
      <c r="E75" s="45"/>
      <c r="F75" s="45"/>
      <c r="G75" s="45"/>
      <c r="H75" s="45"/>
      <c r="I75" s="45"/>
      <c r="J75" s="45"/>
      <c r="K75" s="45"/>
      <c r="L75" s="45"/>
      <c r="M75" s="45"/>
      <c r="N75" s="45"/>
      <c r="O75" s="45"/>
      <c r="P75" s="45"/>
      <c r="Q75" s="45"/>
      <c r="R75" s="45"/>
      <c r="S75" s="45"/>
      <c r="T75" s="45"/>
      <c r="U75" s="477" t="str">
        <f>'$'!L39</f>
        <v>D</v>
      </c>
      <c r="V75" s="478"/>
      <c r="W75" s="479"/>
      <c r="X75" s="474" t="s">
        <v>29</v>
      </c>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6"/>
      <c r="AY75" s="57"/>
      <c r="AZ75" s="57"/>
      <c r="BA75" s="57"/>
      <c r="BB75" s="57"/>
      <c r="BC75" s="57"/>
      <c r="BD75" s="57"/>
      <c r="BE75" s="55"/>
      <c r="BF75" s="55"/>
      <c r="BG75" s="58"/>
      <c r="BH75" s="58"/>
      <c r="BI75" s="58"/>
      <c r="BJ75" s="59"/>
      <c r="BK75" s="60"/>
      <c r="BL75" s="58"/>
      <c r="BM75" s="58"/>
      <c r="BN75" s="58"/>
      <c r="BO75" s="58"/>
      <c r="BP75" s="61"/>
      <c r="BQ75" s="60"/>
      <c r="BR75" s="2"/>
      <c r="BS75" s="2"/>
      <c r="BT75" s="2"/>
      <c r="BU75" s="2"/>
      <c r="BV75" s="2"/>
      <c r="BW75" s="2"/>
      <c r="BX75" s="2"/>
      <c r="BY75" s="2"/>
      <c r="BZ75" s="1"/>
      <c r="CA75" s="2"/>
      <c r="CB75" s="1"/>
      <c r="CC75" s="2"/>
      <c r="CD75" s="2"/>
      <c r="CE75" s="2"/>
      <c r="CF75" s="9"/>
      <c r="CG75" s="2"/>
      <c r="CH75" s="2"/>
      <c r="CI75" s="2"/>
      <c r="CJ75" s="2"/>
      <c r="CK75" s="2"/>
      <c r="CL75" s="2"/>
      <c r="CM75" s="2"/>
    </row>
    <row r="76" spans="1:91" ht="20.100000000000001" hidden="1" customHeight="1" x14ac:dyDescent="0.2">
      <c r="A76" s="2"/>
      <c r="B76" s="48">
        <v>20</v>
      </c>
      <c r="C76" s="45" t="str">
        <f>'$'!B40</f>
        <v>CAPO GIARDINIERE</v>
      </c>
      <c r="D76" s="45"/>
      <c r="E76" s="45"/>
      <c r="F76" s="45"/>
      <c r="G76" s="45"/>
      <c r="H76" s="45"/>
      <c r="I76" s="45"/>
      <c r="J76" s="45"/>
      <c r="K76" s="45"/>
      <c r="L76" s="45"/>
      <c r="M76" s="45"/>
      <c r="N76" s="45"/>
      <c r="O76" s="45"/>
      <c r="P76" s="45"/>
      <c r="Q76" s="45"/>
      <c r="R76" s="45"/>
      <c r="S76" s="45"/>
      <c r="T76" s="45"/>
      <c r="U76" s="477" t="str">
        <f>'$'!L40</f>
        <v>D</v>
      </c>
      <c r="V76" s="478"/>
      <c r="W76" s="479"/>
      <c r="X76" s="474" t="s">
        <v>31</v>
      </c>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6"/>
      <c r="AY76" s="57"/>
      <c r="AZ76" s="57"/>
      <c r="BA76" s="57"/>
      <c r="BB76" s="57"/>
      <c r="BC76" s="57"/>
      <c r="BD76" s="57"/>
      <c r="BE76" s="55"/>
      <c r="BF76" s="55"/>
      <c r="BG76" s="58"/>
      <c r="BH76" s="58"/>
      <c r="BI76" s="58"/>
      <c r="BJ76" s="59"/>
      <c r="BK76" s="60"/>
      <c r="BL76" s="58"/>
      <c r="BM76" s="58"/>
      <c r="BN76" s="58"/>
      <c r="BO76" s="58"/>
      <c r="BP76" s="61"/>
      <c r="BQ76" s="60"/>
      <c r="BR76" s="2"/>
      <c r="BS76" s="2"/>
      <c r="BT76" s="2"/>
      <c r="BU76" s="2"/>
      <c r="BV76" s="2"/>
      <c r="BW76" s="2"/>
      <c r="BX76" s="2"/>
      <c r="BY76" s="2"/>
      <c r="BZ76" s="1"/>
      <c r="CA76" s="2"/>
      <c r="CB76" s="1"/>
      <c r="CC76" s="2"/>
      <c r="CD76" s="2"/>
      <c r="CE76" s="2"/>
      <c r="CF76" s="9"/>
      <c r="CG76" s="2"/>
      <c r="CH76" s="2"/>
      <c r="CI76" s="2"/>
      <c r="CJ76" s="2"/>
      <c r="CK76" s="2"/>
      <c r="CL76" s="2"/>
      <c r="CM76" s="2"/>
    </row>
    <row r="77" spans="1:91" ht="20.100000000000001" hidden="1" customHeight="1" x14ac:dyDescent="0.2">
      <c r="A77" s="2"/>
      <c r="B77" s="48">
        <v>21</v>
      </c>
      <c r="C77" s="45" t="str">
        <f>'$'!B41</f>
        <v>CUOCO</v>
      </c>
      <c r="D77" s="45"/>
      <c r="E77" s="45"/>
      <c r="F77" s="45"/>
      <c r="G77" s="45"/>
      <c r="H77" s="45"/>
      <c r="I77" s="45"/>
      <c r="J77" s="45"/>
      <c r="K77" s="45"/>
      <c r="L77" s="45"/>
      <c r="M77" s="45"/>
      <c r="N77" s="45"/>
      <c r="O77" s="45"/>
      <c r="P77" s="45"/>
      <c r="Q77" s="45"/>
      <c r="R77" s="45"/>
      <c r="S77" s="45"/>
      <c r="T77" s="45"/>
      <c r="U77" s="477" t="str">
        <f>'$'!L41</f>
        <v>C</v>
      </c>
      <c r="V77" s="478"/>
      <c r="W77" s="479"/>
      <c r="X77" s="474" t="s">
        <v>34</v>
      </c>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6"/>
      <c r="AY77" s="57"/>
      <c r="AZ77" s="57"/>
      <c r="BA77" s="57"/>
      <c r="BB77" s="57"/>
      <c r="BC77" s="57"/>
      <c r="BD77" s="57"/>
      <c r="BE77" s="55"/>
      <c r="BF77" s="55"/>
      <c r="BG77" s="58"/>
      <c r="BH77" s="58"/>
      <c r="BI77" s="58"/>
      <c r="BJ77" s="59"/>
      <c r="BK77" s="60"/>
      <c r="BL77" s="58"/>
      <c r="BM77" s="58"/>
      <c r="BN77" s="58"/>
      <c r="BO77" s="58"/>
      <c r="BP77" s="61"/>
      <c r="BQ77" s="60"/>
      <c r="BR77" s="2"/>
      <c r="BS77" s="2"/>
      <c r="BT77" s="2"/>
      <c r="BU77" s="2"/>
      <c r="BV77" s="2"/>
      <c r="BW77" s="2"/>
      <c r="BX77" s="2"/>
      <c r="BY77" s="2"/>
      <c r="BZ77" s="1"/>
      <c r="CA77" s="2"/>
      <c r="CB77" s="1"/>
      <c r="CC77" s="2"/>
      <c r="CD77" s="2"/>
      <c r="CE77" s="2"/>
      <c r="CF77" s="9"/>
      <c r="CG77" s="2"/>
      <c r="CH77" s="2"/>
      <c r="CI77" s="2"/>
      <c r="CJ77" s="2"/>
      <c r="CK77" s="2"/>
      <c r="CL77" s="2"/>
      <c r="CM77" s="2"/>
    </row>
    <row r="78" spans="1:91" ht="20.100000000000001" hidden="1" customHeight="1" x14ac:dyDescent="0.2">
      <c r="A78" s="2"/>
      <c r="B78" s="48">
        <v>22</v>
      </c>
      <c r="C78" s="45" t="str">
        <f>'$'!B42</f>
        <v>CUSTODE DI ABITAZIONE PRIVATA</v>
      </c>
      <c r="D78" s="45"/>
      <c r="E78" s="45"/>
      <c r="F78" s="45"/>
      <c r="G78" s="46"/>
      <c r="H78" s="46"/>
      <c r="I78" s="46"/>
      <c r="J78" s="46"/>
      <c r="K78" s="46"/>
      <c r="L78" s="46"/>
      <c r="M78" s="46"/>
      <c r="N78" s="46"/>
      <c r="O78" s="46"/>
      <c r="P78" s="46"/>
      <c r="Q78" s="46"/>
      <c r="R78" s="46"/>
      <c r="S78" s="46"/>
      <c r="T78" s="46"/>
      <c r="U78" s="477" t="str">
        <f>'$'!L42</f>
        <v>B</v>
      </c>
      <c r="V78" s="478"/>
      <c r="W78" s="479"/>
      <c r="X78" s="474" t="s">
        <v>36</v>
      </c>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c r="AY78" s="57"/>
      <c r="AZ78" s="57"/>
      <c r="BA78" s="57"/>
      <c r="BB78" s="57"/>
      <c r="BC78" s="57"/>
      <c r="BD78" s="57"/>
      <c r="BE78" s="55"/>
      <c r="BF78" s="55"/>
      <c r="BG78" s="58"/>
      <c r="BH78" s="58"/>
      <c r="BI78" s="58"/>
      <c r="BJ78" s="59"/>
      <c r="BK78" s="60"/>
      <c r="BL78" s="58"/>
      <c r="BM78" s="58"/>
      <c r="BN78" s="58"/>
      <c r="BO78" s="58"/>
      <c r="BP78" s="61"/>
      <c r="BQ78" s="60"/>
      <c r="BR78" s="2"/>
      <c r="BS78" s="2"/>
      <c r="BT78" s="2"/>
      <c r="BU78" s="2"/>
      <c r="BV78" s="2"/>
      <c r="BW78" s="2"/>
      <c r="BX78" s="2"/>
      <c r="BY78" s="2"/>
      <c r="BZ78" s="1"/>
      <c r="CA78" s="2"/>
      <c r="CB78" s="1"/>
      <c r="CC78" s="2"/>
      <c r="CD78" s="2"/>
      <c r="CE78" s="2"/>
      <c r="CF78" s="9"/>
      <c r="CG78" s="2"/>
      <c r="CH78" s="2"/>
      <c r="CI78" s="2"/>
      <c r="CJ78" s="2"/>
      <c r="CK78" s="2"/>
      <c r="CL78" s="2"/>
      <c r="CM78" s="2"/>
    </row>
    <row r="79" spans="1:91" ht="20.100000000000001" hidden="1" customHeight="1" x14ac:dyDescent="0.2">
      <c r="A79" s="2"/>
      <c r="B79" s="48">
        <v>23</v>
      </c>
      <c r="C79" s="45" t="str">
        <f>'$'!B43</f>
        <v>DIRETTORE DI CASA</v>
      </c>
      <c r="D79" s="45"/>
      <c r="E79" s="45"/>
      <c r="F79" s="45"/>
      <c r="G79" s="46"/>
      <c r="H79" s="46"/>
      <c r="I79" s="46"/>
      <c r="J79" s="46"/>
      <c r="K79" s="46"/>
      <c r="L79" s="46"/>
      <c r="M79" s="46"/>
      <c r="N79" s="46"/>
      <c r="O79" s="46"/>
      <c r="P79" s="46"/>
      <c r="Q79" s="46"/>
      <c r="R79" s="46"/>
      <c r="S79" s="46"/>
      <c r="T79" s="46"/>
      <c r="U79" s="477" t="str">
        <f>'$'!L43</f>
        <v>D Super</v>
      </c>
      <c r="V79" s="478"/>
      <c r="W79" s="479"/>
      <c r="X79" s="474" t="s">
        <v>38</v>
      </c>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6"/>
      <c r="AY79" s="57"/>
      <c r="AZ79" s="57"/>
      <c r="BA79" s="57"/>
      <c r="BB79" s="57"/>
      <c r="BC79" s="57"/>
      <c r="BD79" s="57"/>
      <c r="BE79" s="55"/>
      <c r="BF79" s="55"/>
      <c r="BG79" s="58"/>
      <c r="BH79" s="58"/>
      <c r="BI79" s="58"/>
      <c r="BJ79" s="59"/>
      <c r="BK79" s="60"/>
      <c r="BL79" s="58"/>
      <c r="BM79" s="58"/>
      <c r="BN79" s="58"/>
      <c r="BO79" s="58"/>
      <c r="BP79" s="61"/>
      <c r="BQ79" s="60"/>
      <c r="BR79" s="2"/>
      <c r="BS79" s="2"/>
      <c r="BT79" s="2"/>
      <c r="BU79" s="2"/>
      <c r="BV79" s="2"/>
      <c r="BW79" s="2"/>
      <c r="BX79" s="2"/>
      <c r="BY79" s="2"/>
      <c r="BZ79" s="1"/>
      <c r="CA79" s="2"/>
      <c r="CB79" s="1"/>
      <c r="CC79" s="2"/>
      <c r="CD79" s="2"/>
      <c r="CE79" s="2"/>
      <c r="CF79" s="9"/>
      <c r="CG79" s="2"/>
      <c r="CH79" s="2"/>
      <c r="CI79" s="2"/>
      <c r="CJ79" s="2"/>
      <c r="CK79" s="2"/>
      <c r="CL79" s="2"/>
      <c r="CM79" s="2"/>
    </row>
    <row r="80" spans="1:91" ht="20.100000000000001" hidden="1" customHeight="1" x14ac:dyDescent="0.2">
      <c r="A80" s="2"/>
      <c r="B80" s="48">
        <v>24</v>
      </c>
      <c r="C80" s="45" t="str">
        <f>'$'!B44</f>
        <v>GIARDINIERE</v>
      </c>
      <c r="D80" s="45"/>
      <c r="E80" s="45"/>
      <c r="F80" s="45"/>
      <c r="G80" s="45"/>
      <c r="H80" s="45"/>
      <c r="I80" s="45"/>
      <c r="J80" s="45"/>
      <c r="K80" s="45"/>
      <c r="L80" s="45"/>
      <c r="M80" s="45"/>
      <c r="N80" s="45"/>
      <c r="O80" s="45"/>
      <c r="P80" s="45"/>
      <c r="Q80" s="45"/>
      <c r="R80" s="45"/>
      <c r="S80" s="45"/>
      <c r="T80" s="45"/>
      <c r="U80" s="477" t="str">
        <f>'$'!L44</f>
        <v>B</v>
      </c>
      <c r="V80" s="478"/>
      <c r="W80" s="479"/>
      <c r="X80" s="474" t="s">
        <v>183</v>
      </c>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c r="AY80" s="63"/>
      <c r="AZ80" s="63"/>
      <c r="BA80" s="63"/>
      <c r="BB80" s="63"/>
      <c r="BC80" s="63"/>
      <c r="BD80" s="63"/>
      <c r="BE80" s="63"/>
      <c r="BF80" s="63"/>
      <c r="BG80" s="63"/>
      <c r="BH80" s="63"/>
      <c r="BI80" s="63"/>
      <c r="BJ80" s="59"/>
      <c r="BK80" s="60"/>
      <c r="BL80" s="58"/>
      <c r="BM80" s="58"/>
      <c r="BN80" s="58"/>
      <c r="BO80" s="58"/>
      <c r="BP80" s="61"/>
      <c r="BQ80" s="60"/>
      <c r="BR80" s="2"/>
      <c r="BS80" s="2"/>
      <c r="BT80" s="2"/>
      <c r="BU80" s="2"/>
      <c r="BV80" s="2"/>
      <c r="BW80" s="2"/>
      <c r="BX80" s="2"/>
      <c r="BY80" s="2"/>
      <c r="BZ80" s="1"/>
      <c r="CA80" s="2"/>
      <c r="CB80" s="1"/>
      <c r="CC80" s="2"/>
      <c r="CD80" s="2"/>
      <c r="CE80" s="2"/>
      <c r="CF80" s="9"/>
      <c r="CG80" s="7"/>
      <c r="CH80" s="7"/>
      <c r="CI80" s="2"/>
      <c r="CJ80" s="2"/>
      <c r="CK80" s="2"/>
      <c r="CL80" s="2"/>
      <c r="CM80" s="2"/>
    </row>
    <row r="81" spans="1:91" ht="20.100000000000001" hidden="1" customHeight="1" x14ac:dyDescent="0.2">
      <c r="A81" s="2"/>
      <c r="B81" s="48">
        <v>25</v>
      </c>
      <c r="C81" s="45" t="str">
        <f>'$'!B45</f>
        <v>GOVERNANTE</v>
      </c>
      <c r="D81" s="45"/>
      <c r="E81" s="45"/>
      <c r="F81" s="45"/>
      <c r="G81" s="45"/>
      <c r="H81" s="45"/>
      <c r="I81" s="45"/>
      <c r="J81" s="45"/>
      <c r="K81" s="45"/>
      <c r="L81" s="45"/>
      <c r="M81" s="45"/>
      <c r="N81" s="45"/>
      <c r="O81" s="45"/>
      <c r="P81" s="45"/>
      <c r="Q81" s="45"/>
      <c r="R81" s="45"/>
      <c r="S81" s="45"/>
      <c r="T81" s="45"/>
      <c r="U81" s="477" t="str">
        <f>'$'!L45</f>
        <v>D</v>
      </c>
      <c r="V81" s="478"/>
      <c r="W81" s="479"/>
      <c r="X81" s="474" t="s">
        <v>41</v>
      </c>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6"/>
      <c r="AY81" s="63"/>
      <c r="AZ81" s="63"/>
      <c r="BA81" s="63"/>
      <c r="BB81" s="63"/>
      <c r="BC81" s="63"/>
      <c r="BD81" s="63"/>
      <c r="BE81" s="63"/>
      <c r="BF81" s="63"/>
      <c r="BG81" s="63"/>
      <c r="BH81" s="63"/>
      <c r="BI81" s="63"/>
      <c r="BJ81" s="59"/>
      <c r="BK81" s="60"/>
      <c r="BL81" s="58"/>
      <c r="BM81" s="58"/>
      <c r="BN81" s="58"/>
      <c r="BO81" s="58"/>
      <c r="BP81" s="61"/>
      <c r="BQ81" s="60"/>
      <c r="BR81" s="2"/>
      <c r="BS81" s="2"/>
      <c r="BT81" s="2"/>
      <c r="BU81" s="2"/>
      <c r="BV81" s="2"/>
      <c r="BW81" s="2"/>
      <c r="BX81" s="2"/>
      <c r="BY81" s="2"/>
      <c r="BZ81" s="1"/>
      <c r="CA81" s="2"/>
      <c r="CB81" s="1"/>
      <c r="CC81" s="2"/>
      <c r="CD81" s="2"/>
      <c r="CE81" s="2"/>
      <c r="CF81" s="9"/>
      <c r="CG81" s="7"/>
      <c r="CH81" s="7"/>
      <c r="CI81" s="2"/>
      <c r="CJ81" s="2"/>
      <c r="CK81" s="2"/>
      <c r="CL81" s="2"/>
      <c r="CM81" s="2"/>
    </row>
    <row r="82" spans="1:91" ht="20.100000000000001" hidden="1" customHeight="1" x14ac:dyDescent="0.2">
      <c r="A82" s="2"/>
      <c r="B82" s="48">
        <v>26</v>
      </c>
      <c r="C82" s="45" t="str">
        <f>'$'!B46</f>
        <v>ISTITUTORE</v>
      </c>
      <c r="D82" s="45"/>
      <c r="E82" s="45"/>
      <c r="F82" s="45"/>
      <c r="G82" s="45"/>
      <c r="H82" s="45"/>
      <c r="I82" s="45"/>
      <c r="J82" s="45"/>
      <c r="K82" s="45"/>
      <c r="L82" s="45"/>
      <c r="M82" s="45"/>
      <c r="N82" s="45"/>
      <c r="O82" s="45"/>
      <c r="P82" s="45"/>
      <c r="Q82" s="45"/>
      <c r="R82" s="45"/>
      <c r="S82" s="45"/>
      <c r="T82" s="45"/>
      <c r="U82" s="477" t="str">
        <f>'$'!L46</f>
        <v>D</v>
      </c>
      <c r="V82" s="478"/>
      <c r="W82" s="479"/>
      <c r="X82" s="474" t="s">
        <v>43</v>
      </c>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c r="AY82" s="63"/>
      <c r="AZ82" s="63"/>
      <c r="BA82" s="63"/>
      <c r="BB82" s="63"/>
      <c r="BC82" s="58"/>
      <c r="BD82" s="58"/>
      <c r="BE82" s="58"/>
      <c r="BF82" s="58"/>
      <c r="BG82" s="58"/>
      <c r="BH82" s="58"/>
      <c r="BI82" s="58"/>
      <c r="BJ82" s="59"/>
      <c r="BK82" s="60"/>
      <c r="BL82" s="58"/>
      <c r="BM82" s="58"/>
      <c r="BN82" s="58"/>
      <c r="BO82" s="58"/>
      <c r="BP82" s="61"/>
      <c r="BQ82" s="60"/>
      <c r="BR82" s="2"/>
      <c r="BS82" s="2"/>
      <c r="BT82" s="2"/>
      <c r="BU82" s="2"/>
      <c r="BV82" s="2"/>
      <c r="BW82" s="2"/>
      <c r="BX82" s="2"/>
      <c r="BY82" s="2"/>
      <c r="BZ82" s="1"/>
      <c r="CA82" s="2"/>
      <c r="CB82" s="1"/>
      <c r="CC82" s="2"/>
      <c r="CD82" s="2"/>
      <c r="CE82" s="2"/>
      <c r="CF82" s="9"/>
      <c r="CG82" s="7"/>
      <c r="CH82" s="7"/>
      <c r="CI82" s="2"/>
      <c r="CJ82" s="2"/>
      <c r="CK82" s="2"/>
      <c r="CL82" s="2"/>
      <c r="CM82" s="2"/>
    </row>
    <row r="83" spans="1:91" ht="20.100000000000001" hidden="1" customHeight="1" x14ac:dyDescent="0.2">
      <c r="A83" s="2"/>
      <c r="B83" s="48">
        <v>27</v>
      </c>
      <c r="C83" s="45" t="str">
        <f>'$'!B47</f>
        <v xml:space="preserve">MAGGIORDOMO </v>
      </c>
      <c r="D83" s="45"/>
      <c r="E83" s="45"/>
      <c r="F83" s="45"/>
      <c r="G83" s="45"/>
      <c r="H83" s="45"/>
      <c r="I83" s="45"/>
      <c r="J83" s="45"/>
      <c r="K83" s="45"/>
      <c r="L83" s="45"/>
      <c r="M83" s="45"/>
      <c r="N83" s="45"/>
      <c r="O83" s="45"/>
      <c r="P83" s="45"/>
      <c r="Q83" s="45"/>
      <c r="R83" s="45"/>
      <c r="S83" s="45"/>
      <c r="T83" s="45"/>
      <c r="U83" s="477" t="str">
        <f>'$'!L47</f>
        <v>D</v>
      </c>
      <c r="V83" s="478"/>
      <c r="W83" s="479"/>
      <c r="X83" s="474" t="s">
        <v>181</v>
      </c>
      <c r="Y83" s="475"/>
      <c r="Z83" s="475"/>
      <c r="AA83" s="475"/>
      <c r="AB83" s="475"/>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c r="AY83" s="63"/>
      <c r="AZ83" s="63"/>
      <c r="BA83" s="63"/>
      <c r="BB83" s="63"/>
      <c r="BC83" s="58"/>
      <c r="BD83" s="58"/>
      <c r="BE83" s="58"/>
      <c r="BF83" s="58"/>
      <c r="BG83" s="58"/>
      <c r="BH83" s="58"/>
      <c r="BI83" s="58"/>
      <c r="BJ83" s="59"/>
      <c r="BK83" s="60"/>
      <c r="BL83" s="58"/>
      <c r="BM83" s="58"/>
      <c r="BN83" s="58"/>
      <c r="BO83" s="58"/>
      <c r="BP83" s="61"/>
      <c r="BQ83" s="60"/>
      <c r="BR83" s="2"/>
      <c r="BS83" s="2"/>
      <c r="BT83" s="2"/>
      <c r="BU83" s="2"/>
      <c r="BV83" s="2"/>
      <c r="BW83" s="2"/>
      <c r="BX83" s="2"/>
      <c r="BY83" s="2"/>
      <c r="BZ83" s="1"/>
      <c r="CA83" s="2"/>
      <c r="CB83" s="1"/>
      <c r="CC83" s="2"/>
      <c r="CD83" s="2"/>
      <c r="CE83" s="2"/>
      <c r="CF83" s="9"/>
      <c r="CG83" s="7"/>
      <c r="CH83" s="7"/>
      <c r="CI83" s="2"/>
      <c r="CJ83" s="2"/>
      <c r="CK83" s="2"/>
      <c r="CL83" s="2"/>
      <c r="CM83" s="2"/>
    </row>
    <row r="84" spans="1:91" ht="20.100000000000001" hidden="1" customHeight="1" x14ac:dyDescent="0.2">
      <c r="A84" s="2"/>
      <c r="B84" s="48">
        <v>28</v>
      </c>
      <c r="C84" s="45" t="str">
        <f>'$'!B48</f>
        <v>OPERAIO COMUNE</v>
      </c>
      <c r="D84" s="45"/>
      <c r="E84" s="45"/>
      <c r="F84" s="45"/>
      <c r="G84" s="45"/>
      <c r="H84" s="45"/>
      <c r="I84" s="45"/>
      <c r="J84" s="45"/>
      <c r="K84" s="45"/>
      <c r="L84" s="45"/>
      <c r="M84" s="45"/>
      <c r="N84" s="45"/>
      <c r="O84" s="45"/>
      <c r="P84" s="45"/>
      <c r="Q84" s="45"/>
      <c r="R84" s="45"/>
      <c r="S84" s="45"/>
      <c r="T84" s="45"/>
      <c r="U84" s="477" t="str">
        <f>'$'!L48</f>
        <v>A</v>
      </c>
      <c r="V84" s="478"/>
      <c r="W84" s="479"/>
      <c r="X84" s="474" t="s">
        <v>173</v>
      </c>
      <c r="Y84" s="475"/>
      <c r="Z84" s="475"/>
      <c r="AA84" s="475"/>
      <c r="AB84" s="475"/>
      <c r="AC84" s="475"/>
      <c r="AD84" s="475"/>
      <c r="AE84" s="475"/>
      <c r="AF84" s="475"/>
      <c r="AG84" s="475"/>
      <c r="AH84" s="475"/>
      <c r="AI84" s="475"/>
      <c r="AJ84" s="475"/>
      <c r="AK84" s="475"/>
      <c r="AL84" s="475"/>
      <c r="AM84" s="475"/>
      <c r="AN84" s="475"/>
      <c r="AO84" s="475"/>
      <c r="AP84" s="475"/>
      <c r="AQ84" s="475"/>
      <c r="AR84" s="475"/>
      <c r="AS84" s="475"/>
      <c r="AT84" s="475"/>
      <c r="AU84" s="475"/>
      <c r="AV84" s="475"/>
      <c r="AW84" s="475"/>
      <c r="AX84" s="476"/>
      <c r="AY84" s="57"/>
      <c r="AZ84" s="57"/>
      <c r="BA84" s="57"/>
      <c r="BB84" s="57"/>
      <c r="BC84" s="57"/>
      <c r="BD84" s="57"/>
      <c r="BE84" s="55"/>
      <c r="BF84" s="55"/>
      <c r="BG84" s="58"/>
      <c r="BH84" s="58"/>
      <c r="BI84" s="58"/>
      <c r="BJ84" s="59"/>
      <c r="BK84" s="60"/>
      <c r="BL84" s="58"/>
      <c r="BM84" s="58"/>
      <c r="BN84" s="58"/>
      <c r="BO84" s="58"/>
      <c r="BP84" s="61"/>
      <c r="BQ84" s="60"/>
      <c r="BR84" s="2"/>
      <c r="BS84" s="2"/>
      <c r="BT84" s="2"/>
      <c r="BU84" s="2"/>
      <c r="BV84" s="2"/>
      <c r="BW84" s="2"/>
      <c r="BX84" s="2"/>
      <c r="BY84" s="2"/>
      <c r="BZ84" s="1"/>
      <c r="CA84" s="2"/>
      <c r="CB84" s="1"/>
      <c r="CC84" s="2"/>
      <c r="CD84" s="2"/>
      <c r="CE84" s="2"/>
      <c r="CF84" s="9"/>
      <c r="CG84" s="2"/>
      <c r="CH84" s="2"/>
      <c r="CI84" s="2"/>
      <c r="CJ84" s="2"/>
      <c r="CK84" s="2"/>
      <c r="CL84" s="2"/>
      <c r="CM84" s="2"/>
    </row>
    <row r="85" spans="1:91" ht="20.100000000000001" hidden="1" customHeight="1" x14ac:dyDescent="0.2">
      <c r="A85" s="2"/>
      <c r="B85" s="48">
        <v>29</v>
      </c>
      <c r="C85" s="45" t="str">
        <f>'$'!B49</f>
        <v>OPERAIO QUALIFICATO</v>
      </c>
      <c r="D85" s="45"/>
      <c r="E85" s="45"/>
      <c r="F85" s="45"/>
      <c r="G85" s="45"/>
      <c r="H85" s="45"/>
      <c r="I85" s="45"/>
      <c r="J85" s="45"/>
      <c r="K85" s="45"/>
      <c r="L85" s="45"/>
      <c r="M85" s="45"/>
      <c r="N85" s="45"/>
      <c r="O85" s="45"/>
      <c r="P85" s="45"/>
      <c r="Q85" s="45"/>
      <c r="R85" s="45"/>
      <c r="S85" s="45"/>
      <c r="T85" s="45"/>
      <c r="U85" s="477" t="str">
        <f>'$'!L49</f>
        <v>B</v>
      </c>
      <c r="V85" s="478"/>
      <c r="W85" s="479"/>
      <c r="X85" s="474" t="s">
        <v>41</v>
      </c>
      <c r="Y85" s="475"/>
      <c r="Z85" s="475"/>
      <c r="AA85" s="475"/>
      <c r="AB85" s="475"/>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6"/>
      <c r="AY85" s="57"/>
      <c r="AZ85" s="57"/>
      <c r="BA85" s="57"/>
      <c r="BB85" s="57"/>
      <c r="BC85" s="57"/>
      <c r="BD85" s="57"/>
      <c r="BE85" s="55"/>
      <c r="BF85" s="55"/>
      <c r="BG85" s="58"/>
      <c r="BH85" s="58"/>
      <c r="BI85" s="58"/>
      <c r="BJ85" s="59"/>
      <c r="BK85" s="60"/>
      <c r="BL85" s="58"/>
      <c r="BM85" s="58"/>
      <c r="BN85" s="58"/>
      <c r="BO85" s="58"/>
      <c r="BP85" s="61"/>
      <c r="BQ85" s="60"/>
      <c r="BR85" s="2"/>
      <c r="BS85" s="2"/>
      <c r="BT85" s="2"/>
      <c r="BU85" s="2"/>
      <c r="BV85" s="2"/>
      <c r="BW85" s="2"/>
      <c r="BX85" s="2"/>
      <c r="BY85" s="2"/>
      <c r="BZ85" s="1"/>
      <c r="CA85" s="2"/>
      <c r="CB85" s="1"/>
      <c r="CC85" s="2"/>
      <c r="CD85" s="2"/>
      <c r="CE85" s="2"/>
      <c r="CF85" s="9"/>
      <c r="CG85" s="2"/>
      <c r="CH85" s="2"/>
      <c r="CI85" s="2"/>
      <c r="CJ85" s="2"/>
      <c r="CK85" s="2"/>
      <c r="CL85" s="2"/>
      <c r="CM85" s="2"/>
    </row>
    <row r="86" spans="1:91" ht="20.100000000000001" hidden="1" customHeight="1" x14ac:dyDescent="0.2">
      <c r="A86" s="2"/>
      <c r="B86" s="48">
        <v>30</v>
      </c>
      <c r="C86" s="45" t="str">
        <f>'$'!B50</f>
        <v>STALLIERE</v>
      </c>
      <c r="D86" s="45"/>
      <c r="E86" s="45"/>
      <c r="F86" s="45"/>
      <c r="G86" s="46"/>
      <c r="H86" s="46"/>
      <c r="I86" s="46"/>
      <c r="J86" s="46"/>
      <c r="K86" s="46"/>
      <c r="L86" s="46"/>
      <c r="M86" s="46"/>
      <c r="N86" s="46"/>
      <c r="O86" s="46"/>
      <c r="P86" s="46"/>
      <c r="Q86" s="46"/>
      <c r="R86" s="46"/>
      <c r="S86" s="46"/>
      <c r="T86" s="46"/>
      <c r="U86" s="477" t="str">
        <f>'$'!L50</f>
        <v>A</v>
      </c>
      <c r="V86" s="478"/>
      <c r="W86" s="479"/>
      <c r="X86" s="474" t="s">
        <v>171</v>
      </c>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6"/>
      <c r="AY86" s="57"/>
      <c r="AZ86" s="57"/>
      <c r="BA86" s="57"/>
      <c r="BB86" s="57"/>
      <c r="BC86" s="57"/>
      <c r="BD86" s="57"/>
      <c r="BE86" s="55"/>
      <c r="BF86" s="55"/>
      <c r="BG86" s="58"/>
      <c r="BH86" s="58"/>
      <c r="BI86" s="58"/>
      <c r="BJ86" s="59"/>
      <c r="BK86" s="60"/>
      <c r="BL86" s="58"/>
      <c r="BM86" s="58"/>
      <c r="BN86" s="58"/>
      <c r="BO86" s="58"/>
      <c r="BP86" s="61"/>
      <c r="BQ86" s="60"/>
      <c r="BR86" s="2"/>
      <c r="BS86" s="2"/>
      <c r="BT86" s="2"/>
      <c r="BU86" s="2"/>
      <c r="BV86" s="2"/>
      <c r="BW86" s="2"/>
      <c r="BX86" s="2"/>
      <c r="BY86" s="2"/>
      <c r="BZ86" s="1"/>
      <c r="CA86" s="2"/>
      <c r="CB86" s="1"/>
      <c r="CC86" s="2"/>
      <c r="CD86" s="2"/>
      <c r="CE86" s="2"/>
      <c r="CF86" s="9"/>
      <c r="CG86" s="2"/>
      <c r="CH86" s="2"/>
      <c r="CI86" s="2"/>
      <c r="CJ86" s="2"/>
      <c r="CK86" s="2"/>
      <c r="CL86" s="2"/>
      <c r="CM86" s="2"/>
    </row>
    <row r="87" spans="1:91" ht="7.9" hidden="1" customHeight="1" x14ac:dyDescent="0.2">
      <c r="A87" s="2"/>
      <c r="B87" s="1"/>
      <c r="C87" s="3"/>
      <c r="D87" s="3"/>
      <c r="E87" s="3"/>
      <c r="F87" s="3"/>
      <c r="G87" s="3"/>
      <c r="H87" s="3"/>
      <c r="I87" s="3"/>
      <c r="J87" s="3"/>
      <c r="K87" s="3"/>
      <c r="L87" s="3"/>
      <c r="M87" s="3"/>
      <c r="N87" s="3"/>
      <c r="O87" s="3"/>
      <c r="P87" s="3"/>
      <c r="Q87" s="3"/>
      <c r="R87" s="3"/>
      <c r="S87" s="3"/>
      <c r="T87" s="3"/>
      <c r="U87" s="3"/>
      <c r="V87" s="3"/>
      <c r="W87" s="3"/>
      <c r="X87" s="3"/>
      <c r="Y87" s="3"/>
      <c r="Z87" s="3"/>
      <c r="AA87" s="1"/>
      <c r="AB87" s="1"/>
      <c r="AC87" s="1"/>
      <c r="AD87" s="1"/>
      <c r="AE87" s="1"/>
      <c r="AF87" s="2"/>
      <c r="AG87" s="7"/>
      <c r="AH87" s="7"/>
      <c r="AI87" s="7"/>
      <c r="AJ87" s="7"/>
      <c r="AO87" s="7"/>
      <c r="AP87" s="7"/>
      <c r="AQ87" s="7"/>
      <c r="AR87" s="8"/>
      <c r="AS87" s="8"/>
      <c r="AT87" s="8"/>
      <c r="AU87" s="8"/>
      <c r="AV87" s="8"/>
      <c r="AW87" s="8"/>
      <c r="AX87" s="7"/>
      <c r="AY87" s="8"/>
      <c r="AZ87" s="8"/>
      <c r="BA87" s="8"/>
      <c r="BB87" s="8"/>
      <c r="BC87" s="8"/>
      <c r="BD87" s="8"/>
      <c r="BE87" s="7"/>
      <c r="BF87" s="7"/>
      <c r="BG87" s="2"/>
      <c r="BH87" s="2"/>
      <c r="BI87" s="2"/>
      <c r="BJ87" s="5"/>
      <c r="BK87" s="1"/>
      <c r="BL87" s="2"/>
      <c r="BM87" s="2"/>
      <c r="BN87" s="2"/>
      <c r="BO87" s="2"/>
      <c r="BP87" s="6"/>
      <c r="BQ87" s="1"/>
      <c r="BR87" s="2"/>
      <c r="BS87" s="2"/>
      <c r="BT87" s="2"/>
      <c r="BU87" s="2"/>
      <c r="BV87" s="2"/>
      <c r="BW87" s="2"/>
      <c r="BX87" s="2"/>
      <c r="BY87" s="2"/>
      <c r="BZ87" s="1"/>
      <c r="CA87" s="2"/>
      <c r="CB87" s="1"/>
      <c r="CC87" s="2"/>
      <c r="CD87" s="2"/>
      <c r="CE87" s="2"/>
      <c r="CF87" s="9"/>
      <c r="CG87" s="2"/>
      <c r="CH87" s="2"/>
      <c r="CI87" s="2"/>
      <c r="CJ87" s="2"/>
      <c r="CK87" s="2"/>
      <c r="CL87" s="2"/>
      <c r="CM87" s="2"/>
    </row>
    <row r="88" spans="1:91" ht="7.9" hidden="1" customHeight="1" x14ac:dyDescent="0.2">
      <c r="A88" s="2"/>
      <c r="B88" s="1"/>
      <c r="C88" s="3"/>
      <c r="D88" s="3"/>
      <c r="E88" s="3"/>
      <c r="F88" s="3"/>
      <c r="G88" s="3"/>
      <c r="H88" s="3"/>
      <c r="I88" s="3"/>
      <c r="J88" s="3"/>
      <c r="K88" s="3"/>
      <c r="L88" s="3"/>
      <c r="M88" s="3"/>
      <c r="N88" s="3"/>
      <c r="O88" s="3"/>
      <c r="P88" s="3"/>
      <c r="Q88" s="3"/>
      <c r="R88" s="3"/>
      <c r="S88" s="3"/>
      <c r="T88" s="3"/>
      <c r="U88" s="3"/>
      <c r="V88" s="3"/>
      <c r="W88" s="3"/>
      <c r="X88" s="3"/>
      <c r="Y88" s="3"/>
      <c r="Z88" s="3"/>
      <c r="AA88" s="501"/>
      <c r="AB88" s="501"/>
      <c r="AC88" s="501"/>
      <c r="AD88" s="501"/>
      <c r="AE88" s="501"/>
      <c r="AF88" s="2"/>
      <c r="AG88" s="502"/>
      <c r="AH88" s="502"/>
      <c r="AI88" s="502"/>
      <c r="AJ88" s="7"/>
      <c r="AO88" s="7"/>
      <c r="AP88" s="7"/>
      <c r="AQ88" s="7"/>
      <c r="AR88" s="8"/>
      <c r="AS88" s="8"/>
      <c r="AT88" s="8"/>
      <c r="AU88" s="8"/>
      <c r="AV88" s="8"/>
      <c r="AW88" s="8"/>
      <c r="AX88" s="7"/>
      <c r="AY88" s="8"/>
      <c r="AZ88" s="8"/>
      <c r="BA88" s="8"/>
      <c r="BB88" s="8"/>
      <c r="BC88" s="8"/>
      <c r="BD88" s="8"/>
      <c r="BE88" s="7"/>
      <c r="BF88" s="7"/>
      <c r="BG88" s="2"/>
      <c r="BH88" s="2"/>
      <c r="BI88" s="2"/>
      <c r="BJ88" s="5"/>
      <c r="BK88" s="1"/>
      <c r="BL88" s="2"/>
      <c r="BM88" s="2"/>
      <c r="BN88" s="2"/>
      <c r="BO88" s="2"/>
      <c r="BP88" s="6"/>
      <c r="BQ88" s="1"/>
      <c r="BR88" s="2"/>
      <c r="BS88" s="2"/>
      <c r="BT88" s="2"/>
      <c r="BU88" s="2"/>
      <c r="BV88" s="2"/>
      <c r="BW88" s="2"/>
      <c r="BX88" s="2"/>
      <c r="BY88" s="2"/>
      <c r="BZ88" s="1"/>
      <c r="CA88" s="2"/>
      <c r="CB88" s="1"/>
      <c r="CC88" s="2"/>
      <c r="CD88" s="2"/>
      <c r="CE88" s="2"/>
      <c r="CF88" s="9"/>
      <c r="CG88" s="2"/>
      <c r="CH88" s="2"/>
      <c r="CI88" s="2"/>
      <c r="CJ88" s="2"/>
      <c r="CK88" s="2"/>
      <c r="CL88" s="2"/>
      <c r="CM88" s="2"/>
    </row>
    <row r="89" spans="1:91" ht="12" hidden="1" customHeight="1" x14ac:dyDescent="0.2">
      <c r="A89" s="2"/>
      <c r="B89" s="506" t="s">
        <v>600</v>
      </c>
      <c r="C89" s="507"/>
      <c r="D89" s="3"/>
      <c r="E89" s="3"/>
      <c r="F89" s="3"/>
      <c r="G89" s="2"/>
      <c r="H89" s="2"/>
      <c r="I89" s="2"/>
      <c r="J89" s="2"/>
      <c r="K89" s="2"/>
      <c r="L89" s="2"/>
      <c r="M89" s="2"/>
      <c r="N89" s="2"/>
      <c r="O89" s="2"/>
      <c r="P89" s="2"/>
      <c r="Q89" s="2"/>
      <c r="R89" s="2"/>
      <c r="S89" s="2"/>
      <c r="T89" s="2"/>
      <c r="U89" s="528" t="s">
        <v>603</v>
      </c>
      <c r="V89" s="529"/>
      <c r="W89" s="530"/>
      <c r="X89" s="2"/>
      <c r="Y89" s="2"/>
      <c r="Z89" s="2"/>
      <c r="AA89" s="501"/>
      <c r="AB89" s="501"/>
      <c r="AC89" s="501"/>
      <c r="AD89" s="501"/>
      <c r="AE89" s="501"/>
      <c r="AF89" s="2"/>
      <c r="AG89" s="502"/>
      <c r="AH89" s="502"/>
      <c r="AI89" s="502"/>
      <c r="AJ89" s="7"/>
      <c r="AK89" s="497"/>
      <c r="AL89" s="497"/>
      <c r="AM89" s="497"/>
      <c r="AN89" s="497"/>
      <c r="AO89" s="7"/>
      <c r="AP89" s="7"/>
      <c r="AQ89" s="7"/>
      <c r="AR89" s="8"/>
      <c r="AS89" s="8"/>
      <c r="AT89" s="8"/>
      <c r="AU89" s="8"/>
      <c r="AV89" s="8"/>
      <c r="AW89" s="8"/>
      <c r="AX89" s="7"/>
      <c r="AY89" s="8"/>
      <c r="AZ89" s="8"/>
      <c r="BA89" s="8"/>
      <c r="BB89" s="8"/>
      <c r="BC89" s="8"/>
      <c r="BD89" s="8"/>
      <c r="BE89" s="7"/>
      <c r="BF89" s="7"/>
      <c r="BG89" s="2"/>
      <c r="BH89" s="2"/>
      <c r="BI89" s="2"/>
      <c r="BJ89" s="5"/>
      <c r="BK89" s="1"/>
      <c r="BL89" s="2"/>
      <c r="BM89" s="2"/>
      <c r="BN89" s="2"/>
      <c r="BO89" s="2"/>
      <c r="BP89" s="6"/>
      <c r="BQ89" s="1"/>
      <c r="BR89" s="2"/>
      <c r="BS89" s="2"/>
      <c r="BT89" s="2"/>
      <c r="BU89" s="2"/>
      <c r="BV89" s="2"/>
      <c r="BW89" s="2"/>
      <c r="BX89" s="2"/>
      <c r="BY89" s="2"/>
      <c r="BZ89" s="1"/>
      <c r="CA89" s="2"/>
      <c r="CB89" s="1"/>
      <c r="CC89" s="2"/>
      <c r="CD89" s="2"/>
      <c r="CE89" s="2"/>
      <c r="CF89" s="9"/>
      <c r="CG89" s="2"/>
      <c r="CH89" s="2"/>
      <c r="CI89" s="2"/>
      <c r="CJ89" s="2"/>
      <c r="CK89" s="2"/>
      <c r="CL89" s="2"/>
      <c r="CM89" s="2"/>
    </row>
    <row r="90" spans="1:91" ht="14.1" hidden="1" customHeight="1" x14ac:dyDescent="0.2">
      <c r="A90" s="2"/>
      <c r="B90" s="508">
        <f>IF(B12=0,0,IF(B12=C93,1,IF(B12=C94,2,)))</f>
        <v>0</v>
      </c>
      <c r="C90" s="509"/>
      <c r="D90" s="3"/>
      <c r="E90" s="52"/>
      <c r="F90" s="52"/>
      <c r="G90" s="52"/>
      <c r="H90" s="52"/>
      <c r="I90" s="2"/>
      <c r="J90" s="40"/>
      <c r="K90" s="40"/>
      <c r="L90" s="40"/>
      <c r="M90" s="40"/>
      <c r="N90" s="40"/>
      <c r="O90" s="40"/>
      <c r="P90" s="40"/>
      <c r="Q90" s="40"/>
      <c r="R90" s="40"/>
      <c r="S90" s="40"/>
      <c r="T90" s="40"/>
      <c r="U90" s="531">
        <f>IF(T12=0,0,IF(T12=K93,1,IF(T12=K94,2,)))</f>
        <v>0</v>
      </c>
      <c r="V90" s="532"/>
      <c r="W90" s="533"/>
      <c r="X90" s="2"/>
      <c r="Y90" s="2"/>
      <c r="Z90" s="2"/>
      <c r="AA90" s="1"/>
      <c r="AB90" s="1"/>
      <c r="AC90" s="1"/>
      <c r="AD90" s="1"/>
      <c r="AE90" s="1"/>
      <c r="AF90" s="2"/>
      <c r="AG90" s="7"/>
      <c r="AH90" s="7"/>
      <c r="AI90" s="7"/>
      <c r="AJ90" s="7"/>
      <c r="AK90" s="41"/>
      <c r="AL90" s="41"/>
      <c r="AM90" s="41"/>
      <c r="AN90" s="41"/>
      <c r="AO90" s="7"/>
      <c r="AP90" s="7"/>
      <c r="AQ90" s="7"/>
      <c r="AR90" s="8"/>
      <c r="AS90" s="8"/>
      <c r="AT90" s="8"/>
      <c r="AU90" s="8"/>
      <c r="AV90" s="8"/>
      <c r="AW90" s="8"/>
      <c r="AX90" s="7"/>
      <c r="AY90" s="8"/>
      <c r="AZ90" s="8"/>
      <c r="BA90" s="8"/>
      <c r="BB90" s="8"/>
      <c r="BC90" s="8"/>
      <c r="BD90" s="8"/>
      <c r="BE90" s="7"/>
      <c r="BF90" s="7"/>
      <c r="BG90" s="2"/>
      <c r="BH90" s="2"/>
      <c r="BI90" s="2"/>
      <c r="BJ90" s="5"/>
      <c r="BK90" s="1"/>
      <c r="BL90" s="2"/>
      <c r="BM90" s="2"/>
      <c r="BN90" s="2"/>
      <c r="BO90" s="2"/>
      <c r="BP90" s="6"/>
      <c r="BQ90" s="1"/>
      <c r="BR90" s="2"/>
      <c r="BS90" s="2"/>
      <c r="BT90" s="2"/>
      <c r="BU90" s="2"/>
      <c r="BV90" s="2"/>
      <c r="BW90" s="2"/>
      <c r="BX90" s="2"/>
      <c r="BY90" s="2"/>
      <c r="BZ90" s="1"/>
      <c r="CA90" s="2"/>
      <c r="CB90" s="1"/>
      <c r="CC90" s="2"/>
      <c r="CD90" s="2"/>
      <c r="CE90" s="2"/>
      <c r="CF90" s="9"/>
      <c r="CG90" s="2"/>
      <c r="CH90" s="2"/>
      <c r="CI90" s="2"/>
      <c r="CJ90" s="2"/>
      <c r="CK90" s="2"/>
      <c r="CL90" s="2"/>
      <c r="CM90" s="2"/>
    </row>
    <row r="91" spans="1:91" ht="14.1" hidden="1" customHeight="1" x14ac:dyDescent="0.2">
      <c r="A91" s="2"/>
      <c r="B91" s="510"/>
      <c r="C91" s="511"/>
      <c r="D91" s="3"/>
      <c r="E91" s="52"/>
      <c r="F91" s="52"/>
      <c r="G91" s="52"/>
      <c r="H91" s="52"/>
      <c r="I91" s="2"/>
      <c r="J91" s="40"/>
      <c r="K91" s="40"/>
      <c r="L91" s="40"/>
      <c r="M91" s="40"/>
      <c r="N91" s="40"/>
      <c r="O91" s="40"/>
      <c r="P91" s="40"/>
      <c r="Q91" s="40"/>
      <c r="R91" s="40"/>
      <c r="S91" s="40"/>
      <c r="T91" s="40"/>
      <c r="U91" s="534"/>
      <c r="V91" s="535"/>
      <c r="W91" s="536"/>
      <c r="X91" s="2"/>
      <c r="Y91" s="2"/>
      <c r="Z91" s="2"/>
      <c r="AA91" s="1"/>
      <c r="AB91" s="1"/>
      <c r="AC91" s="1"/>
      <c r="AD91" s="1"/>
      <c r="AE91" s="1"/>
      <c r="AF91" s="2"/>
      <c r="AG91" s="7"/>
      <c r="AH91" s="7"/>
      <c r="AI91" s="7"/>
      <c r="AJ91" s="7"/>
      <c r="AK91" s="41"/>
      <c r="AL91" s="41"/>
      <c r="AM91" s="41"/>
      <c r="AN91" s="41"/>
      <c r="AO91" s="7"/>
      <c r="AP91" s="7"/>
      <c r="AQ91" s="7"/>
      <c r="AR91" s="8"/>
      <c r="AS91" s="8"/>
      <c r="AT91" s="8"/>
      <c r="AU91" s="8"/>
      <c r="AV91" s="8"/>
      <c r="AW91" s="8"/>
      <c r="AX91" s="7"/>
      <c r="AY91" s="8"/>
      <c r="AZ91" s="8"/>
      <c r="BA91" s="8"/>
      <c r="BB91" s="8"/>
      <c r="BC91" s="8"/>
      <c r="BD91" s="8"/>
      <c r="BE91" s="7"/>
      <c r="BF91" s="7"/>
      <c r="BG91" s="2"/>
      <c r="BH91" s="2"/>
      <c r="BI91" s="2"/>
      <c r="BJ91" s="5"/>
      <c r="BK91" s="1"/>
      <c r="BL91" s="2"/>
      <c r="BM91" s="2"/>
      <c r="BN91" s="2"/>
      <c r="BO91" s="2"/>
      <c r="BP91" s="6"/>
      <c r="BQ91" s="1"/>
      <c r="BR91" s="2"/>
      <c r="BS91" s="2"/>
      <c r="BT91" s="2"/>
      <c r="BU91" s="2"/>
      <c r="BV91" s="2"/>
      <c r="BW91" s="2"/>
      <c r="BX91" s="2"/>
      <c r="BY91" s="2"/>
      <c r="BZ91" s="1"/>
      <c r="CA91" s="2"/>
      <c r="CB91" s="1"/>
      <c r="CC91" s="2"/>
      <c r="CD91" s="2"/>
      <c r="CE91" s="2"/>
      <c r="CF91" s="9"/>
      <c r="CG91" s="2"/>
      <c r="CH91" s="2"/>
      <c r="CI91" s="2"/>
      <c r="CJ91" s="2"/>
      <c r="CK91" s="2"/>
      <c r="CL91" s="2"/>
      <c r="CM91" s="2"/>
    </row>
    <row r="92" spans="1:91" ht="14.1" hidden="1" customHeight="1" x14ac:dyDescent="0.2">
      <c r="A92" s="2"/>
      <c r="B92" s="172"/>
      <c r="C92" s="515" t="s">
        <v>472</v>
      </c>
      <c r="D92" s="515"/>
      <c r="E92" s="515"/>
      <c r="F92" s="515"/>
      <c r="G92" s="515"/>
      <c r="H92" s="515"/>
      <c r="I92" s="515"/>
      <c r="J92" s="515"/>
      <c r="K92" s="515"/>
      <c r="L92" s="515"/>
      <c r="M92" s="515"/>
      <c r="N92" s="515"/>
      <c r="O92" s="515"/>
      <c r="P92" s="515"/>
      <c r="Q92" s="515"/>
      <c r="R92" s="515"/>
      <c r="S92" s="515"/>
      <c r="T92" s="515"/>
      <c r="U92" s="173"/>
      <c r="V92" s="173"/>
      <c r="W92" s="173"/>
      <c r="X92" s="2"/>
      <c r="Y92" s="2"/>
      <c r="Z92" s="2"/>
      <c r="AA92" s="1"/>
      <c r="AB92" s="1"/>
      <c r="AC92" s="1"/>
      <c r="AD92" s="1"/>
      <c r="AE92" s="1"/>
      <c r="AF92" s="2"/>
      <c r="AG92" s="7"/>
      <c r="AH92" s="7"/>
      <c r="AI92" s="7"/>
      <c r="AJ92" s="7"/>
      <c r="AK92" s="41"/>
      <c r="AL92" s="41"/>
      <c r="AM92" s="41"/>
      <c r="AN92" s="41"/>
      <c r="AO92" s="7"/>
      <c r="AP92" s="7"/>
      <c r="AQ92" s="7"/>
      <c r="AR92" s="8"/>
      <c r="AS92" s="8"/>
      <c r="AT92" s="8"/>
      <c r="AU92" s="8"/>
      <c r="AV92" s="8"/>
      <c r="AW92" s="8"/>
      <c r="AX92" s="7"/>
      <c r="AY92" s="8"/>
      <c r="AZ92" s="8"/>
      <c r="BA92" s="8"/>
      <c r="BB92" s="8"/>
      <c r="BC92" s="8"/>
      <c r="BD92" s="8"/>
      <c r="BE92" s="7"/>
      <c r="BF92" s="7"/>
      <c r="BG92" s="2"/>
      <c r="BH92" s="2"/>
      <c r="BI92" s="2"/>
      <c r="BJ92" s="5"/>
      <c r="BK92" s="1"/>
      <c r="BL92" s="2"/>
      <c r="BM92" s="2"/>
      <c r="BN92" s="2"/>
      <c r="BO92" s="2"/>
      <c r="BP92" s="6"/>
      <c r="BQ92" s="1"/>
      <c r="BR92" s="2"/>
      <c r="BS92" s="2"/>
      <c r="BT92" s="2"/>
      <c r="BU92" s="2"/>
      <c r="BV92" s="2"/>
      <c r="BW92" s="2"/>
      <c r="BX92" s="2"/>
      <c r="BY92" s="2"/>
      <c r="BZ92" s="1"/>
      <c r="CA92" s="2"/>
      <c r="CB92" s="1"/>
      <c r="CC92" s="2"/>
      <c r="CD92" s="2"/>
      <c r="CE92" s="2"/>
      <c r="CF92" s="9"/>
      <c r="CG92" s="2"/>
      <c r="CH92" s="2"/>
      <c r="CI92" s="2"/>
      <c r="CJ92" s="2"/>
      <c r="CK92" s="2"/>
      <c r="CL92" s="2"/>
      <c r="CM92" s="2"/>
    </row>
    <row r="93" spans="1:91" ht="9.9499999999999993" hidden="1" customHeight="1" x14ac:dyDescent="0.2">
      <c r="A93" s="2"/>
      <c r="B93" s="171">
        <v>1</v>
      </c>
      <c r="C93" s="503" t="s">
        <v>135</v>
      </c>
      <c r="D93" s="504"/>
      <c r="E93" s="504"/>
      <c r="F93" s="504"/>
      <c r="G93" s="504"/>
      <c r="H93" s="504"/>
      <c r="I93" s="504"/>
      <c r="J93" s="505"/>
      <c r="K93" s="503">
        <f>IF(B98=5,0,IF(B90=2,"in sostituzione di altro lavoratore",0))</f>
        <v>0</v>
      </c>
      <c r="L93" s="504"/>
      <c r="M93" s="504"/>
      <c r="N93" s="504"/>
      <c r="O93" s="504"/>
      <c r="P93" s="504"/>
      <c r="Q93" s="504"/>
      <c r="R93" s="504"/>
      <c r="S93" s="504"/>
      <c r="T93" s="505"/>
      <c r="U93" s="498"/>
      <c r="V93" s="499"/>
      <c r="W93" s="500"/>
      <c r="X93" s="2"/>
      <c r="Y93" s="2"/>
      <c r="Z93" s="2"/>
      <c r="AA93" s="1"/>
      <c r="AB93" s="1"/>
      <c r="AC93" s="1"/>
      <c r="AD93" s="1"/>
      <c r="AE93" s="1"/>
      <c r="AF93" s="2"/>
      <c r="AG93" s="7"/>
      <c r="AH93" s="7"/>
      <c r="AI93" s="7"/>
      <c r="AJ93" s="7"/>
      <c r="AK93" s="41"/>
      <c r="AL93" s="41"/>
      <c r="AM93" s="41"/>
      <c r="AN93" s="41"/>
      <c r="AO93" s="7"/>
      <c r="AP93" s="7"/>
      <c r="AQ93" s="7"/>
      <c r="AR93" s="8"/>
      <c r="AS93" s="8"/>
      <c r="AT93" s="8"/>
      <c r="AU93" s="8"/>
      <c r="AV93" s="8"/>
      <c r="AW93" s="8"/>
      <c r="AX93" s="7"/>
      <c r="AY93" s="8"/>
      <c r="AZ93" s="8"/>
      <c r="BA93" s="8"/>
      <c r="BB93" s="8"/>
      <c r="BC93" s="8"/>
      <c r="BD93" s="8"/>
      <c r="BE93" s="7"/>
      <c r="BF93" s="7"/>
      <c r="BG93" s="2"/>
      <c r="BH93" s="2"/>
      <c r="BI93" s="2"/>
      <c r="BJ93" s="5"/>
      <c r="BK93" s="1"/>
      <c r="BL93" s="2"/>
      <c r="BM93" s="2"/>
      <c r="BN93" s="2"/>
      <c r="BO93" s="2"/>
      <c r="BP93" s="6"/>
      <c r="BQ93" s="1"/>
      <c r="BR93" s="2"/>
      <c r="BS93" s="2"/>
      <c r="BT93" s="2"/>
      <c r="BU93" s="2"/>
      <c r="BV93" s="2"/>
      <c r="BW93" s="2"/>
      <c r="BX93" s="2"/>
      <c r="BY93" s="2"/>
      <c r="BZ93" s="1"/>
      <c r="CA93" s="2"/>
      <c r="CB93" s="1"/>
      <c r="CC93" s="2"/>
      <c r="CD93" s="2"/>
      <c r="CE93" s="2"/>
      <c r="CF93" s="9"/>
      <c r="CG93" s="2"/>
      <c r="CH93" s="2"/>
      <c r="CI93" s="2"/>
      <c r="CJ93" s="2"/>
      <c r="CK93" s="2"/>
      <c r="CL93" s="2"/>
      <c r="CM93" s="2"/>
    </row>
    <row r="94" spans="1:91" ht="9.9499999999999993" hidden="1" customHeight="1" x14ac:dyDescent="0.2">
      <c r="A94" s="2"/>
      <c r="B94" s="171">
        <v>2</v>
      </c>
      <c r="C94" s="503" t="s">
        <v>475</v>
      </c>
      <c r="D94" s="504"/>
      <c r="E94" s="504"/>
      <c r="F94" s="504"/>
      <c r="G94" s="504"/>
      <c r="H94" s="504"/>
      <c r="I94" s="504"/>
      <c r="J94" s="505"/>
      <c r="K94" s="503">
        <f>IF(B98=5,0,IF(B90=2,"non in sostituzione",0))</f>
        <v>0</v>
      </c>
      <c r="L94" s="504"/>
      <c r="M94" s="504"/>
      <c r="N94" s="504"/>
      <c r="O94" s="504"/>
      <c r="P94" s="504"/>
      <c r="Q94" s="504"/>
      <c r="R94" s="504"/>
      <c r="S94" s="504"/>
      <c r="T94" s="505"/>
      <c r="U94" s="498"/>
      <c r="V94" s="499"/>
      <c r="W94" s="500"/>
      <c r="X94" s="2"/>
      <c r="Y94" s="2"/>
      <c r="Z94" s="2"/>
      <c r="AA94" s="1"/>
      <c r="AB94" s="1"/>
      <c r="AC94" s="1"/>
      <c r="AD94" s="1"/>
      <c r="AE94" s="1"/>
      <c r="AF94" s="2"/>
      <c r="AG94" s="7"/>
      <c r="AH94" s="7"/>
      <c r="AI94" s="7"/>
      <c r="AJ94" s="7"/>
      <c r="AK94" s="41"/>
      <c r="AL94" s="41"/>
      <c r="AM94" s="41"/>
      <c r="AN94" s="41"/>
      <c r="AO94" s="7"/>
      <c r="AP94" s="7"/>
      <c r="AQ94" s="7"/>
      <c r="AR94" s="8"/>
      <c r="AS94" s="8"/>
      <c r="AT94" s="8"/>
      <c r="AU94" s="8"/>
      <c r="AV94" s="8"/>
      <c r="AW94" s="8"/>
      <c r="AX94" s="7"/>
      <c r="AY94" s="8"/>
      <c r="AZ94" s="8"/>
      <c r="BA94" s="8"/>
      <c r="BB94" s="8"/>
      <c r="BC94" s="8"/>
      <c r="BD94" s="8"/>
      <c r="BE94" s="7"/>
      <c r="BF94" s="7"/>
      <c r="BG94" s="2"/>
      <c r="BH94" s="2"/>
      <c r="BI94" s="2"/>
      <c r="BJ94" s="5"/>
      <c r="BK94" s="1"/>
      <c r="BL94" s="2"/>
      <c r="BM94" s="2"/>
      <c r="BN94" s="2"/>
      <c r="BO94" s="2"/>
      <c r="BP94" s="6"/>
      <c r="BQ94" s="1"/>
      <c r="BR94" s="2"/>
      <c r="BS94" s="2"/>
      <c r="BT94" s="2"/>
      <c r="BU94" s="2"/>
      <c r="BV94" s="2"/>
      <c r="BW94" s="2"/>
      <c r="BX94" s="2"/>
      <c r="BY94" s="2"/>
      <c r="BZ94" s="1"/>
      <c r="CA94" s="2"/>
      <c r="CB94" s="1"/>
      <c r="CC94" s="2"/>
      <c r="CD94" s="2"/>
      <c r="CE94" s="2"/>
      <c r="CF94" s="9"/>
      <c r="CG94" s="2"/>
      <c r="CH94" s="2"/>
      <c r="CI94" s="2"/>
      <c r="CJ94" s="2"/>
      <c r="CK94" s="2"/>
      <c r="CL94" s="2"/>
      <c r="CM94" s="2"/>
    </row>
    <row r="95" spans="1:91" ht="7.9" hidden="1" customHeight="1" x14ac:dyDescent="0.2">
      <c r="A95" s="2"/>
      <c r="B95" s="1"/>
      <c r="C95" s="3"/>
      <c r="D95" s="3"/>
      <c r="E95" s="3"/>
      <c r="F95" s="3"/>
      <c r="G95" s="3"/>
      <c r="H95" s="3"/>
      <c r="I95" s="3"/>
      <c r="J95" s="3"/>
      <c r="K95" s="3"/>
      <c r="L95" s="3"/>
      <c r="M95" s="3"/>
      <c r="N95" s="3"/>
      <c r="O95" s="3"/>
      <c r="P95" s="3"/>
      <c r="Q95" s="3"/>
      <c r="R95" s="3"/>
      <c r="S95" s="3"/>
      <c r="T95" s="3"/>
      <c r="U95" s="3"/>
      <c r="V95" s="3"/>
      <c r="W95" s="3"/>
      <c r="X95" s="3"/>
      <c r="Y95" s="3"/>
      <c r="Z95" s="3"/>
      <c r="AA95" s="501"/>
      <c r="AB95" s="501"/>
      <c r="AC95" s="501"/>
      <c r="AD95" s="501"/>
      <c r="AE95" s="501"/>
      <c r="AF95" s="2"/>
      <c r="AG95" s="502"/>
      <c r="AH95" s="502"/>
      <c r="AI95" s="502"/>
      <c r="AJ95" s="7"/>
      <c r="AK95" s="497"/>
      <c r="AL95" s="497"/>
      <c r="AM95" s="497"/>
      <c r="AN95" s="497"/>
      <c r="AO95" s="7"/>
      <c r="AP95" s="7"/>
      <c r="AQ95" s="7"/>
      <c r="AR95" s="8"/>
      <c r="AS95" s="8"/>
      <c r="AT95" s="8"/>
      <c r="AU95" s="8"/>
      <c r="AV95" s="8"/>
      <c r="AW95" s="8"/>
      <c r="AX95" s="7"/>
      <c r="AY95" s="8"/>
      <c r="AZ95" s="8"/>
      <c r="BA95" s="8"/>
      <c r="BB95" s="8"/>
      <c r="BC95" s="8"/>
      <c r="BD95" s="8"/>
      <c r="BE95" s="7"/>
      <c r="BF95" s="7"/>
      <c r="BG95" s="2"/>
      <c r="BH95" s="2"/>
      <c r="BI95" s="2"/>
      <c r="BJ95" s="5"/>
      <c r="BK95" s="1"/>
      <c r="BL95" s="2"/>
      <c r="BM95" s="2"/>
      <c r="BN95" s="2"/>
      <c r="BO95" s="2"/>
      <c r="BP95" s="6"/>
      <c r="BQ95" s="1"/>
      <c r="BR95" s="2"/>
      <c r="BS95" s="2"/>
      <c r="BT95" s="2"/>
      <c r="BU95" s="2"/>
      <c r="BV95" s="2"/>
      <c r="BW95" s="2"/>
      <c r="BX95" s="2"/>
      <c r="BY95" s="2"/>
      <c r="BZ95" s="1"/>
      <c r="CA95" s="2"/>
      <c r="CB95" s="1"/>
      <c r="CC95" s="2"/>
      <c r="CD95" s="2"/>
      <c r="CE95" s="2"/>
      <c r="CF95" s="9"/>
      <c r="CG95" s="2"/>
      <c r="CH95" s="2"/>
      <c r="CI95" s="2"/>
      <c r="CJ95" s="2"/>
      <c r="CK95" s="2"/>
      <c r="CL95" s="2"/>
      <c r="CM95" s="2"/>
    </row>
    <row r="96" spans="1:91" ht="7.9" hidden="1" customHeight="1" x14ac:dyDescent="0.2">
      <c r="A96" s="2"/>
      <c r="B96" s="1"/>
      <c r="C96" s="3"/>
      <c r="D96" s="3"/>
      <c r="E96" s="3"/>
      <c r="F96" s="3"/>
      <c r="G96" s="2"/>
      <c r="H96" s="2"/>
      <c r="I96" s="2"/>
      <c r="J96" s="2"/>
      <c r="K96" s="2"/>
      <c r="L96" s="2"/>
      <c r="M96" s="2"/>
      <c r="N96" s="2"/>
      <c r="O96" s="2"/>
      <c r="P96" s="2"/>
      <c r="Q96" s="2"/>
      <c r="R96" s="2"/>
      <c r="S96" s="2"/>
      <c r="T96" s="2"/>
      <c r="U96" s="2"/>
      <c r="V96" s="2"/>
      <c r="W96" s="2"/>
      <c r="X96" s="2"/>
      <c r="Y96" s="2"/>
      <c r="Z96" s="2"/>
      <c r="AA96" s="501"/>
      <c r="AB96" s="501"/>
      <c r="AC96" s="501"/>
      <c r="AD96" s="501"/>
      <c r="AE96" s="501"/>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5"/>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2" hidden="1" customHeight="1" x14ac:dyDescent="0.2">
      <c r="A97" s="2"/>
      <c r="B97" s="506" t="s">
        <v>601</v>
      </c>
      <c r="C97" s="507"/>
      <c r="D97" s="3"/>
      <c r="E97" s="3"/>
      <c r="F97" s="3"/>
      <c r="G97" s="2"/>
      <c r="H97" s="2"/>
      <c r="I97" s="2"/>
      <c r="J97" s="2"/>
      <c r="K97" s="2"/>
      <c r="L97" s="2"/>
      <c r="M97" s="2"/>
      <c r="N97" s="2"/>
      <c r="O97" s="2"/>
      <c r="P97" s="2"/>
      <c r="Q97" s="2"/>
      <c r="R97" s="2"/>
      <c r="S97" s="2"/>
      <c r="T97" s="2"/>
      <c r="U97" s="2"/>
      <c r="V97" s="2"/>
      <c r="W97" s="2"/>
      <c r="X97" s="2"/>
      <c r="Y97" s="2"/>
      <c r="Z97" s="2"/>
      <c r="AA97" s="501"/>
      <c r="AB97" s="501"/>
      <c r="AC97" s="501"/>
      <c r="AD97" s="501"/>
      <c r="AE97" s="501"/>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row>
    <row r="98" spans="1:91" ht="12" hidden="1" customHeight="1" x14ac:dyDescent="0.2">
      <c r="A98" s="2"/>
      <c r="B98" s="508">
        <f>IF(B15=0,0,IF(B15=C100,0,IF(B15=C101,1,IF(B15=C102,2,IF(B15=C103,3,IF(B15=C104,4,IF(C105&gt;0,5)))))))</f>
        <v>0</v>
      </c>
      <c r="C98" s="509"/>
      <c r="D98" s="3"/>
      <c r="E98" s="52">
        <f>IF(B98=2,AA101,IF(B98=3,AA102,IF(B98=4,AA103,IF(B98=5,AA104,IF(B98=6,AA105,0)))))</f>
        <v>0</v>
      </c>
      <c r="F98" s="52"/>
      <c r="G98" s="52"/>
      <c r="H98" s="52"/>
      <c r="I98" s="2"/>
      <c r="J98" s="40">
        <f>IF(B98=2,AG101,IF(B98=3,AG102,IF(B98=4,AG103,IF(B98=5,AG104,IF(B98=6,AG105,0)))))</f>
        <v>0</v>
      </c>
      <c r="K98" s="40"/>
      <c r="L98" s="40"/>
      <c r="M98" s="40"/>
      <c r="N98" s="40"/>
      <c r="O98" s="40"/>
      <c r="P98" s="40"/>
      <c r="Q98" s="40"/>
      <c r="R98" s="40"/>
      <c r="S98" s="40"/>
      <c r="T98" s="40"/>
      <c r="U98" s="512" t="s">
        <v>166</v>
      </c>
      <c r="V98" s="513"/>
      <c r="W98" s="514"/>
      <c r="X98" s="40"/>
      <c r="Y98" s="40"/>
      <c r="Z98" s="40"/>
      <c r="AA98" s="40"/>
      <c r="AB98" s="40"/>
      <c r="AC98" s="40"/>
      <c r="AD98" s="40"/>
      <c r="AE98" s="1"/>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ht="12" hidden="1" customHeight="1" x14ac:dyDescent="0.2">
      <c r="A99" s="2"/>
      <c r="B99" s="510"/>
      <c r="C99" s="511"/>
      <c r="D99" s="3"/>
      <c r="E99" s="52"/>
      <c r="F99" s="52"/>
      <c r="G99" s="52"/>
      <c r="H99" s="52"/>
      <c r="I99" s="2"/>
      <c r="J99" s="40"/>
      <c r="K99" s="40"/>
      <c r="L99" s="40"/>
      <c r="M99" s="40"/>
      <c r="N99" s="40"/>
      <c r="O99" s="40"/>
      <c r="P99" s="40"/>
      <c r="Q99" s="40"/>
      <c r="R99" s="40"/>
      <c r="S99" s="40"/>
      <c r="T99" s="40"/>
      <c r="U99" s="524">
        <f>IF(B98=0,0,IF(B98=1,U101,IF(B98=2,U102,IF(B98=3,U103,IF(B98=4,U104,IF(B98=5,U105))))))</f>
        <v>0</v>
      </c>
      <c r="V99" s="525"/>
      <c r="W99" s="526"/>
      <c r="X99" s="40"/>
      <c r="Y99" s="40"/>
      <c r="Z99" s="40"/>
      <c r="AA99" s="40"/>
      <c r="AB99" s="40"/>
      <c r="AC99" s="40"/>
      <c r="AD99" s="40"/>
      <c r="AE99" s="1"/>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ht="14.1" hidden="1" customHeight="1" x14ac:dyDescent="0.2">
      <c r="A100" s="2"/>
      <c r="B100" s="5"/>
      <c r="C100" s="515" t="s">
        <v>165</v>
      </c>
      <c r="D100" s="515"/>
      <c r="E100" s="515"/>
      <c r="F100" s="515"/>
      <c r="G100" s="515"/>
      <c r="H100" s="515"/>
      <c r="I100" s="515"/>
      <c r="J100" s="515"/>
      <c r="K100" s="515"/>
      <c r="L100" s="515"/>
      <c r="M100" s="515"/>
      <c r="N100" s="515"/>
      <c r="O100" s="515"/>
      <c r="P100" s="515"/>
      <c r="Q100" s="515"/>
      <c r="R100" s="515"/>
      <c r="S100" s="515"/>
      <c r="T100" s="515"/>
      <c r="U100" s="2"/>
      <c r="V100" s="2"/>
      <c r="W100" s="2"/>
      <c r="X100" s="2"/>
      <c r="Y100" s="2"/>
      <c r="Z100" s="2"/>
      <c r="AA100" s="501"/>
      <c r="AB100" s="501"/>
      <c r="AC100" s="501"/>
      <c r="AD100" s="501"/>
      <c r="AE100" s="501"/>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ht="9.9499999999999993" hidden="1" customHeight="1" x14ac:dyDescent="0.2">
      <c r="A101" s="2"/>
      <c r="B101" s="171">
        <v>1</v>
      </c>
      <c r="C101" s="503" t="str">
        <f>IF(B54=7,0,"A ORE")</f>
        <v>A ORE</v>
      </c>
      <c r="D101" s="504"/>
      <c r="E101" s="504"/>
      <c r="F101" s="504"/>
      <c r="G101" s="504"/>
      <c r="H101" s="504"/>
      <c r="I101" s="504"/>
      <c r="J101" s="504"/>
      <c r="K101" s="504"/>
      <c r="L101" s="504"/>
      <c r="M101" s="504"/>
      <c r="N101" s="504"/>
      <c r="O101" s="504"/>
      <c r="P101" s="504"/>
      <c r="Q101" s="504"/>
      <c r="R101" s="504"/>
      <c r="S101" s="504"/>
      <c r="T101" s="505"/>
      <c r="U101" s="498">
        <v>40</v>
      </c>
      <c r="V101" s="499"/>
      <c r="W101" s="500"/>
      <c r="X101" s="2"/>
      <c r="Y101" s="2"/>
      <c r="Z101" s="2"/>
      <c r="AF101" s="2"/>
      <c r="AG101" s="7"/>
      <c r="AH101" s="7"/>
      <c r="AI101" s="7"/>
      <c r="AJ101" s="7"/>
      <c r="AK101" s="7"/>
      <c r="AL101" s="7"/>
      <c r="AM101" s="7"/>
      <c r="AN101" s="7"/>
      <c r="AO101" s="7"/>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ht="9.9499999999999993" hidden="1" customHeight="1" x14ac:dyDescent="0.2">
      <c r="A102" s="2"/>
      <c r="B102" s="171">
        <v>2</v>
      </c>
      <c r="C102" s="503" t="str">
        <f>IF(B54=7,0,"CONVIVENTE A TEMPO PIENO")</f>
        <v>CONVIVENTE A TEMPO PIENO</v>
      </c>
      <c r="D102" s="504"/>
      <c r="E102" s="504"/>
      <c r="F102" s="504"/>
      <c r="G102" s="504"/>
      <c r="H102" s="504"/>
      <c r="I102" s="504"/>
      <c r="J102" s="504"/>
      <c r="K102" s="504"/>
      <c r="L102" s="504"/>
      <c r="M102" s="504"/>
      <c r="N102" s="504"/>
      <c r="O102" s="504"/>
      <c r="P102" s="504"/>
      <c r="Q102" s="504"/>
      <c r="R102" s="504"/>
      <c r="S102" s="504"/>
      <c r="T102" s="505"/>
      <c r="U102" s="498">
        <v>54</v>
      </c>
      <c r="V102" s="499"/>
      <c r="W102" s="500"/>
      <c r="X102" s="2"/>
      <c r="Y102" s="2"/>
      <c r="Z102" s="2"/>
      <c r="AF102" s="2"/>
      <c r="AG102" s="7"/>
      <c r="AH102" s="7"/>
      <c r="AI102" s="7"/>
      <c r="AJ102" s="7"/>
      <c r="AK102" s="7"/>
      <c r="AL102" s="7"/>
      <c r="AM102" s="7"/>
      <c r="AN102" s="7"/>
      <c r="AO102" s="7"/>
      <c r="AP102" s="2"/>
      <c r="AQ102" s="2"/>
      <c r="AR102" s="2"/>
      <c r="AS102" s="2"/>
      <c r="AT102" s="2"/>
      <c r="AU102" s="2"/>
      <c r="AV102" s="3"/>
      <c r="AW102" s="3"/>
      <c r="AX102" s="3"/>
      <c r="AY102" s="3"/>
      <c r="AZ102" s="2"/>
      <c r="BA102" s="2"/>
      <c r="BB102" s="2"/>
      <c r="BC102" s="2"/>
      <c r="BD102" s="2"/>
      <c r="BE102" s="2"/>
      <c r="BF102" s="2"/>
      <c r="BG102" s="2"/>
      <c r="BH102" s="2"/>
      <c r="BI102" s="2"/>
      <c r="BJ102" s="2"/>
      <c r="BK102" s="2"/>
      <c r="BL102" s="2"/>
      <c r="BM102" s="2"/>
      <c r="BN102" s="2"/>
      <c r="BO102" s="2"/>
      <c r="BP102" s="2"/>
      <c r="BQ102" s="2"/>
      <c r="BR102" s="2"/>
      <c r="BS102" s="2"/>
      <c r="BT102" s="1"/>
      <c r="BU102" s="1"/>
      <c r="BV102" s="1"/>
      <c r="BW102" s="1"/>
      <c r="BX102" s="1"/>
      <c r="BY102" s="1"/>
      <c r="BZ102" s="1"/>
      <c r="CA102" s="2"/>
      <c r="CB102" s="7"/>
      <c r="CC102" s="7"/>
      <c r="CD102" s="7"/>
      <c r="CE102" s="7"/>
      <c r="CF102" s="9"/>
      <c r="CG102" s="7"/>
      <c r="CH102" s="7"/>
      <c r="CI102" s="2"/>
      <c r="CJ102" s="2"/>
      <c r="CK102" s="2"/>
      <c r="CL102" s="2"/>
      <c r="CM102" s="2"/>
    </row>
    <row r="103" spans="1:91" ht="9.9499999999999993" hidden="1" customHeight="1" x14ac:dyDescent="0.2">
      <c r="A103" s="2"/>
      <c r="B103" s="171">
        <v>3</v>
      </c>
      <c r="C103" s="503">
        <f>IF(B54=7,0,IF(U55="B","CONVIVENTE A 30 ORE SETTIMANALI",IF(U55="B Super","CONVIVENTE A 30 ORE SETTIMANALI",IF(U55="C","CONVIVENTE A 30 ORE SETTIMANALI",0))))</f>
        <v>0</v>
      </c>
      <c r="D103" s="504"/>
      <c r="E103" s="504"/>
      <c r="F103" s="504"/>
      <c r="G103" s="504"/>
      <c r="H103" s="504"/>
      <c r="I103" s="504"/>
      <c r="J103" s="504"/>
      <c r="K103" s="504"/>
      <c r="L103" s="504"/>
      <c r="M103" s="504"/>
      <c r="N103" s="504"/>
      <c r="O103" s="504"/>
      <c r="P103" s="504"/>
      <c r="Q103" s="504"/>
      <c r="R103" s="504"/>
      <c r="S103" s="504"/>
      <c r="T103" s="505"/>
      <c r="U103" s="498">
        <v>30</v>
      </c>
      <c r="V103" s="499"/>
      <c r="W103" s="500"/>
      <c r="X103" s="2"/>
      <c r="Y103" s="2"/>
      <c r="Z103" s="2"/>
      <c r="AF103" s="2"/>
      <c r="AG103" s="7"/>
      <c r="AH103" s="7"/>
      <c r="AI103" s="7"/>
      <c r="AJ103" s="7"/>
      <c r="AK103" s="7"/>
      <c r="AL103" s="7"/>
      <c r="AM103" s="7"/>
      <c r="AN103" s="7"/>
      <c r="AO103" s="7"/>
      <c r="AP103" s="2"/>
      <c r="AQ103" s="2"/>
      <c r="AR103" s="2"/>
      <c r="AS103" s="2"/>
      <c r="AT103" s="2"/>
      <c r="AU103" s="2"/>
      <c r="AV103" s="3"/>
      <c r="AW103" s="3"/>
      <c r="AX103" s="3"/>
      <c r="AY103" s="3"/>
      <c r="AZ103" s="2"/>
      <c r="BA103" s="2"/>
      <c r="BB103" s="2"/>
      <c r="BC103" s="2"/>
      <c r="BD103" s="2"/>
      <c r="BE103" s="2"/>
      <c r="BF103" s="2"/>
      <c r="BG103" s="2"/>
      <c r="BH103" s="2"/>
      <c r="BI103" s="2"/>
      <c r="BJ103" s="2"/>
      <c r="BK103" s="2"/>
      <c r="BL103" s="2"/>
      <c r="BM103" s="2"/>
      <c r="BN103" s="2"/>
      <c r="BO103" s="2"/>
      <c r="BP103" s="2"/>
      <c r="BQ103" s="2"/>
      <c r="BR103" s="2"/>
      <c r="BS103" s="2"/>
      <c r="BT103" s="1"/>
      <c r="BU103" s="1"/>
      <c r="BV103" s="1"/>
      <c r="BW103" s="1"/>
      <c r="BX103" s="1"/>
      <c r="BY103" s="1"/>
      <c r="BZ103" s="1"/>
      <c r="CA103" s="2"/>
      <c r="CB103" s="7"/>
      <c r="CC103" s="7"/>
      <c r="CD103" s="7"/>
      <c r="CE103" s="7"/>
      <c r="CF103" s="7"/>
      <c r="CG103" s="7"/>
      <c r="CH103" s="7"/>
      <c r="CI103" s="7"/>
      <c r="CJ103" s="7"/>
      <c r="CK103" s="7"/>
      <c r="CL103" s="7"/>
      <c r="CM103" s="2"/>
    </row>
    <row r="104" spans="1:91" ht="9.9499999999999993" hidden="1" customHeight="1" x14ac:dyDescent="0.2">
      <c r="A104" s="2"/>
      <c r="B104" s="171">
        <v>4</v>
      </c>
      <c r="C104" s="503">
        <f>IF(B54=7,0,IF(U55="B Super","ASSISTENZA NOTTURNA",IF(U55="C Super","ASSISTENZA NOTTURNA",IF(U55="D Super","ASSISTENZA NOTTURNA",0))))</f>
        <v>0</v>
      </c>
      <c r="D104" s="504"/>
      <c r="E104" s="504"/>
      <c r="F104" s="504"/>
      <c r="G104" s="504"/>
      <c r="H104" s="504"/>
      <c r="I104" s="504"/>
      <c r="J104" s="504"/>
      <c r="K104" s="504"/>
      <c r="L104" s="504"/>
      <c r="M104" s="504"/>
      <c r="N104" s="504"/>
      <c r="O104" s="504"/>
      <c r="P104" s="504"/>
      <c r="Q104" s="504"/>
      <c r="R104" s="504"/>
      <c r="S104" s="504"/>
      <c r="T104" s="505"/>
      <c r="U104" s="498" t="s">
        <v>468</v>
      </c>
      <c r="V104" s="499"/>
      <c r="W104" s="500"/>
      <c r="X104" s="2"/>
      <c r="Y104" s="2"/>
      <c r="Z104" s="2"/>
      <c r="AF104" s="2"/>
      <c r="AG104" s="7"/>
      <c r="AH104" s="7"/>
      <c r="AI104" s="7"/>
      <c r="AJ104" s="7"/>
      <c r="AK104" s="7"/>
      <c r="AL104" s="7"/>
      <c r="AM104" s="7"/>
      <c r="AN104" s="7"/>
      <c r="AO104" s="7"/>
      <c r="AP104" s="2"/>
      <c r="AQ104" s="2"/>
      <c r="AR104" s="2"/>
      <c r="AS104" s="2"/>
      <c r="AT104" s="2"/>
      <c r="AU104" s="2"/>
      <c r="AV104" s="3"/>
      <c r="AW104" s="3"/>
      <c r="AX104" s="3"/>
      <c r="AY104" s="3"/>
      <c r="AZ104" s="2"/>
      <c r="BA104" s="2"/>
      <c r="BB104" s="2"/>
      <c r="BC104" s="2"/>
      <c r="BD104" s="2"/>
      <c r="BE104" s="2"/>
      <c r="BF104" s="2"/>
      <c r="BG104" s="2"/>
      <c r="BH104" s="2"/>
      <c r="BI104" s="2"/>
      <c r="BJ104" s="2"/>
      <c r="BK104" s="2"/>
      <c r="BL104" s="2"/>
      <c r="BM104" s="2"/>
      <c r="BN104" s="2"/>
      <c r="BO104" s="2"/>
      <c r="BP104" s="2"/>
      <c r="BQ104" s="2"/>
      <c r="BR104" s="2"/>
      <c r="BS104" s="2"/>
      <c r="BT104" s="1"/>
      <c r="BU104" s="1"/>
      <c r="BV104" s="1"/>
      <c r="BW104" s="1"/>
      <c r="BX104" s="1"/>
      <c r="BY104" s="1"/>
      <c r="BZ104" s="1"/>
      <c r="CA104" s="2"/>
      <c r="CB104" s="7"/>
      <c r="CC104" s="7"/>
      <c r="CD104" s="7"/>
      <c r="CE104" s="7"/>
      <c r="CF104" s="7"/>
      <c r="CG104" s="7"/>
      <c r="CH104" s="7"/>
      <c r="CI104" s="7"/>
      <c r="CJ104" s="7"/>
      <c r="CK104" s="7"/>
      <c r="CL104" s="7"/>
      <c r="CM104" s="2"/>
    </row>
    <row r="105" spans="1:91" ht="9.9499999999999993" hidden="1" customHeight="1" x14ac:dyDescent="0.2">
      <c r="A105" s="2"/>
      <c r="B105" s="171">
        <v>5</v>
      </c>
      <c r="C105" s="503">
        <f>IF(B54=7,C63,0)</f>
        <v>0</v>
      </c>
      <c r="D105" s="504"/>
      <c r="E105" s="504"/>
      <c r="F105" s="504"/>
      <c r="G105" s="504"/>
      <c r="H105" s="504"/>
      <c r="I105" s="504"/>
      <c r="J105" s="504"/>
      <c r="K105" s="504"/>
      <c r="L105" s="504"/>
      <c r="M105" s="504"/>
      <c r="N105" s="504"/>
      <c r="O105" s="504"/>
      <c r="P105" s="504"/>
      <c r="Q105" s="504"/>
      <c r="R105" s="504"/>
      <c r="S105" s="504"/>
      <c r="T105" s="505"/>
      <c r="U105" s="498" t="s">
        <v>469</v>
      </c>
      <c r="V105" s="499"/>
      <c r="W105" s="500"/>
      <c r="X105" s="2"/>
      <c r="Y105" s="2"/>
      <c r="Z105" s="2"/>
      <c r="AF105" s="2"/>
      <c r="AG105" s="7"/>
      <c r="AH105" s="7"/>
      <c r="AI105" s="7"/>
      <c r="AJ105" s="7"/>
      <c r="AK105" s="7"/>
      <c r="AL105" s="7"/>
      <c r="AM105" s="7"/>
      <c r="AN105" s="7"/>
      <c r="AO105" s="7"/>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ht="7.9" hidden="1" customHeight="1" x14ac:dyDescent="0.2">
      <c r="A106" s="2"/>
      <c r="B106" s="5"/>
      <c r="C106" s="3"/>
      <c r="D106" s="3"/>
      <c r="E106" s="3"/>
      <c r="F106" s="3"/>
      <c r="G106" s="2"/>
      <c r="H106" s="2"/>
      <c r="I106" s="2"/>
      <c r="J106" s="2"/>
      <c r="K106" s="2"/>
      <c r="L106" s="2"/>
      <c r="M106" s="2"/>
      <c r="N106" s="2"/>
      <c r="O106" s="2"/>
      <c r="P106" s="2"/>
      <c r="Q106" s="2"/>
      <c r="R106" s="2"/>
      <c r="S106" s="2"/>
      <c r="T106" s="2"/>
      <c r="U106" s="2"/>
      <c r="V106" s="2"/>
      <c r="W106" s="2"/>
      <c r="X106" s="2"/>
      <c r="Y106" s="2"/>
      <c r="Z106" s="2"/>
      <c r="AF106" s="2"/>
      <c r="AG106" s="7"/>
      <c r="AH106" s="7"/>
      <c r="AI106" s="7"/>
      <c r="AJ106" s="7"/>
      <c r="AK106" s="7"/>
      <c r="AL106" s="7"/>
      <c r="AM106" s="7"/>
      <c r="AN106" s="7"/>
      <c r="AO106" s="7"/>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ht="7.9" hidden="1" customHeight="1" x14ac:dyDescent="0.2">
      <c r="A107" s="2"/>
      <c r="B107" s="1"/>
      <c r="C107" s="3"/>
      <c r="D107" s="3"/>
      <c r="E107" s="3"/>
      <c r="F107" s="3"/>
      <c r="G107" s="2"/>
      <c r="H107" s="2"/>
      <c r="I107" s="2"/>
      <c r="J107" s="2"/>
      <c r="K107" s="2"/>
      <c r="L107" s="2"/>
      <c r="M107" s="2"/>
      <c r="N107" s="2"/>
      <c r="O107" s="2"/>
      <c r="P107" s="2"/>
      <c r="Q107" s="2"/>
      <c r="R107" s="2"/>
      <c r="S107" s="2"/>
      <c r="T107" s="2"/>
      <c r="U107" s="2"/>
      <c r="V107" s="2"/>
      <c r="W107" s="2"/>
      <c r="X107" s="2"/>
      <c r="Y107" s="2"/>
      <c r="Z107" s="2"/>
      <c r="AA107" s="501"/>
      <c r="AB107" s="501"/>
      <c r="AC107" s="501"/>
      <c r="AD107" s="501"/>
      <c r="AE107" s="501"/>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ht="14.1" hidden="1" customHeight="1" x14ac:dyDescent="0.2">
      <c r="A108" s="2"/>
      <c r="B108" s="506" t="s">
        <v>620</v>
      </c>
      <c r="C108" s="507"/>
      <c r="D108" s="3"/>
      <c r="E108" s="3"/>
      <c r="F108" s="3"/>
      <c r="G108" s="2"/>
      <c r="H108" s="2"/>
      <c r="I108" s="2"/>
      <c r="J108" s="2"/>
      <c r="K108" s="2"/>
      <c r="L108" s="2"/>
      <c r="M108" s="2"/>
      <c r="N108" s="2"/>
      <c r="O108" s="2"/>
      <c r="P108" s="2"/>
      <c r="Q108" s="2"/>
      <c r="R108" s="2"/>
      <c r="S108" s="2"/>
      <c r="T108" s="2"/>
      <c r="U108" s="2"/>
      <c r="V108" s="2"/>
      <c r="W108" s="2"/>
      <c r="X108" s="2"/>
      <c r="Y108" s="2"/>
      <c r="Z108" s="2"/>
      <c r="AA108" s="1"/>
      <c r="AB108" s="1"/>
      <c r="AC108" s="1"/>
      <c r="AD108" s="1"/>
      <c r="AE108" s="1"/>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ht="12" hidden="1" customHeight="1" x14ac:dyDescent="0.2">
      <c r="A109" s="2"/>
      <c r="B109" s="508">
        <f>IF(B18=0,0,IF(B18="Selezionare il tipo di retribuzione",0,IF(B18=C112,1,IF(B18=C113,2))))</f>
        <v>0</v>
      </c>
      <c r="C109" s="509"/>
      <c r="D109" s="3"/>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ht="12" hidden="1" customHeight="1" x14ac:dyDescent="0.2">
      <c r="A110" s="2"/>
      <c r="B110" s="510"/>
      <c r="C110" s="511"/>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ht="14.1" hidden="1" customHeight="1" x14ac:dyDescent="0.2">
      <c r="A111" s="2"/>
      <c r="B111" s="172"/>
      <c r="C111" s="515" t="s">
        <v>167</v>
      </c>
      <c r="D111" s="515"/>
      <c r="E111" s="515"/>
      <c r="F111" s="515"/>
      <c r="G111" s="515"/>
      <c r="H111" s="515"/>
      <c r="I111" s="515"/>
      <c r="J111" s="515"/>
      <c r="K111" s="515"/>
      <c r="L111" s="515"/>
      <c r="M111" s="515"/>
      <c r="N111" s="515"/>
      <c r="O111" s="515"/>
      <c r="P111" s="515"/>
      <c r="Q111" s="515"/>
      <c r="R111" s="515"/>
      <c r="S111" s="515"/>
      <c r="T111" s="515"/>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ht="9.9499999999999993" hidden="1" customHeight="1" x14ac:dyDescent="0.2">
      <c r="A112" s="2"/>
      <c r="B112" s="171">
        <v>1</v>
      </c>
      <c r="C112" s="503" t="s">
        <v>474</v>
      </c>
      <c r="D112" s="504"/>
      <c r="E112" s="504"/>
      <c r="F112" s="504"/>
      <c r="G112" s="504"/>
      <c r="H112" s="504"/>
      <c r="I112" s="504"/>
      <c r="J112" s="504"/>
      <c r="K112" s="504"/>
      <c r="L112" s="504"/>
      <c r="M112" s="504"/>
      <c r="N112" s="504"/>
      <c r="O112" s="504"/>
      <c r="P112" s="504"/>
      <c r="Q112" s="504"/>
      <c r="R112" s="504"/>
      <c r="S112" s="504"/>
      <c r="T112" s="505"/>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ht="9.9499999999999993" hidden="1" customHeight="1" x14ac:dyDescent="0.2">
      <c r="A113" s="2"/>
      <c r="B113" s="171">
        <v>2</v>
      </c>
      <c r="C113" s="503" t="str">
        <f>IF(B98=3,0,IF(B98=4,0,IF(B98=5,0,"Retribuzione ORARIA")))</f>
        <v>Retribuzione ORARIA</v>
      </c>
      <c r="D113" s="504"/>
      <c r="E113" s="504"/>
      <c r="F113" s="504"/>
      <c r="G113" s="504"/>
      <c r="H113" s="504"/>
      <c r="I113" s="504"/>
      <c r="J113" s="504"/>
      <c r="K113" s="504"/>
      <c r="L113" s="504"/>
      <c r="M113" s="504"/>
      <c r="N113" s="504"/>
      <c r="O113" s="504"/>
      <c r="P113" s="504"/>
      <c r="Q113" s="504"/>
      <c r="R113" s="504"/>
      <c r="S113" s="504"/>
      <c r="T113" s="505"/>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ht="7.9" hidden="1" customHeight="1" x14ac:dyDescent="0.2">
      <c r="A114" s="2"/>
      <c r="B114" s="5"/>
      <c r="C114" s="3"/>
      <c r="D114" s="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ht="7.9" hidden="1" customHeight="1" x14ac:dyDescent="0.2">
      <c r="A115" s="2"/>
      <c r="B115" s="5"/>
      <c r="C115" s="3"/>
      <c r="D115" s="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ht="12" hidden="1" customHeight="1" x14ac:dyDescent="0.2">
      <c r="A116" s="2"/>
      <c r="B116" s="506" t="s">
        <v>602</v>
      </c>
      <c r="C116" s="507"/>
      <c r="D116" s="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2" hidden="1" customHeight="1" x14ac:dyDescent="0.2">
      <c r="A117" s="2"/>
      <c r="B117" s="508">
        <f>IF(B21=0,0,IF(B21=C120,1,IF(B21=C121,2,IF(B21=C122,3,IF(B21=C123,4,IF(B21=C124,5,IF(B21=C125,6,IF(B21=C126,7,))))))))</f>
        <v>1</v>
      </c>
      <c r="C117" s="509"/>
      <c r="D117" s="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ht="12" hidden="1" customHeight="1" x14ac:dyDescent="0.2">
      <c r="A118" s="2"/>
      <c r="B118" s="510"/>
      <c r="C118" s="511"/>
      <c r="D118" s="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ht="14.1" hidden="1" customHeight="1" x14ac:dyDescent="0.2">
      <c r="A119" s="2"/>
      <c r="B119" s="172"/>
      <c r="C119" s="515" t="s">
        <v>52</v>
      </c>
      <c r="D119" s="515"/>
      <c r="E119" s="515"/>
      <c r="F119" s="515"/>
      <c r="G119" s="515"/>
      <c r="H119" s="515"/>
      <c r="I119" s="515"/>
      <c r="J119" s="515"/>
      <c r="K119" s="515"/>
      <c r="L119" s="515"/>
      <c r="M119" s="515"/>
      <c r="N119" s="515"/>
      <c r="O119" s="515"/>
      <c r="P119" s="515"/>
      <c r="Q119" s="515"/>
      <c r="R119" s="515"/>
      <c r="S119" s="515"/>
      <c r="T119" s="515"/>
      <c r="U119" s="2"/>
      <c r="V119" s="2"/>
      <c r="W119" s="2"/>
      <c r="X119" s="2"/>
      <c r="Y119" s="2"/>
      <c r="Z119" s="2"/>
      <c r="AA119" s="2"/>
      <c r="AB119" s="2"/>
      <c r="AC119" s="2"/>
      <c r="AD119" s="2"/>
      <c r="AE119" s="2"/>
      <c r="AF119" s="2"/>
      <c r="AG119" s="2"/>
      <c r="AH119" s="2"/>
      <c r="AI119" s="2"/>
      <c r="AJ119" s="2"/>
      <c r="AK119" s="2"/>
      <c r="AL119" s="2"/>
      <c r="AM119" s="2"/>
      <c r="AN119" s="2"/>
      <c r="AO119" s="2"/>
      <c r="AP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ht="9.9499999999999993" hidden="1" customHeight="1" x14ac:dyDescent="0.2">
      <c r="A120" s="2"/>
      <c r="B120" s="174">
        <v>1</v>
      </c>
      <c r="C120" s="503" t="s">
        <v>476</v>
      </c>
      <c r="D120" s="504"/>
      <c r="E120" s="504"/>
      <c r="F120" s="504"/>
      <c r="G120" s="504"/>
      <c r="H120" s="504"/>
      <c r="I120" s="504"/>
      <c r="J120" s="504"/>
      <c r="K120" s="504"/>
      <c r="L120" s="504"/>
      <c r="M120" s="504"/>
      <c r="N120" s="504"/>
      <c r="O120" s="504"/>
      <c r="P120" s="504"/>
      <c r="Q120" s="504"/>
      <c r="R120" s="504"/>
      <c r="S120" s="504"/>
      <c r="T120" s="505"/>
      <c r="U120" s="2"/>
      <c r="V120" s="2"/>
      <c r="W120" s="2"/>
      <c r="X120" s="2"/>
      <c r="Y120" s="2"/>
      <c r="Z120" s="2"/>
      <c r="AA120" s="2"/>
      <c r="AB120" s="2"/>
      <c r="AC120" s="2"/>
      <c r="AD120" s="2"/>
      <c r="AE120" s="2"/>
      <c r="AF120" s="2"/>
      <c r="AG120" s="2"/>
      <c r="AH120" s="2"/>
      <c r="AI120" s="2"/>
      <c r="AJ120" s="2"/>
      <c r="AK120" s="2"/>
      <c r="AL120" s="2"/>
      <c r="AM120" s="2"/>
      <c r="AN120" s="2"/>
      <c r="AO120" s="2"/>
      <c r="AP120" s="2"/>
      <c r="AS120" s="68"/>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ht="9.9499999999999993" hidden="1" customHeight="1" x14ac:dyDescent="0.2">
      <c r="A121" s="2"/>
      <c r="B121" s="174">
        <v>2</v>
      </c>
      <c r="C121" s="503" t="s">
        <v>477</v>
      </c>
      <c r="D121" s="504"/>
      <c r="E121" s="504"/>
      <c r="F121" s="504"/>
      <c r="G121" s="504"/>
      <c r="H121" s="504"/>
      <c r="I121" s="504"/>
      <c r="J121" s="504"/>
      <c r="K121" s="504"/>
      <c r="L121" s="504"/>
      <c r="M121" s="504"/>
      <c r="N121" s="504"/>
      <c r="O121" s="504"/>
      <c r="P121" s="504"/>
      <c r="Q121" s="504"/>
      <c r="R121" s="504"/>
      <c r="S121" s="504"/>
      <c r="T121" s="505"/>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42"/>
      <c r="AV121" s="4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ht="9.9499999999999993" hidden="1" customHeight="1" x14ac:dyDescent="0.2">
      <c r="A122" s="2"/>
      <c r="B122" s="172">
        <v>3</v>
      </c>
      <c r="C122" s="180" t="s">
        <v>478</v>
      </c>
      <c r="D122" s="181"/>
      <c r="E122" s="181"/>
      <c r="F122" s="181"/>
      <c r="G122" s="181"/>
      <c r="H122" s="181"/>
      <c r="I122" s="181"/>
      <c r="J122" s="181"/>
      <c r="K122" s="181"/>
      <c r="L122" s="181"/>
      <c r="M122" s="181"/>
      <c r="N122" s="181"/>
      <c r="O122" s="181"/>
      <c r="P122" s="181"/>
      <c r="Q122" s="181"/>
      <c r="R122" s="181"/>
      <c r="S122" s="181"/>
      <c r="T122" s="18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42"/>
      <c r="AV122" s="4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ht="9.9499999999999993" hidden="1" customHeight="1" x14ac:dyDescent="0.2">
      <c r="A123" s="2"/>
      <c r="B123" s="174">
        <v>4</v>
      </c>
      <c r="C123" s="180" t="s">
        <v>479</v>
      </c>
      <c r="D123" s="181"/>
      <c r="E123" s="181"/>
      <c r="F123" s="181"/>
      <c r="G123" s="181"/>
      <c r="H123" s="181"/>
      <c r="I123" s="181"/>
      <c r="J123" s="181"/>
      <c r="K123" s="181"/>
      <c r="L123" s="181"/>
      <c r="M123" s="181"/>
      <c r="N123" s="181"/>
      <c r="O123" s="181"/>
      <c r="P123" s="181"/>
      <c r="Q123" s="181"/>
      <c r="R123" s="181"/>
      <c r="S123" s="181"/>
      <c r="T123" s="18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ht="9.9499999999999993" hidden="1" customHeight="1" x14ac:dyDescent="0.2">
      <c r="A124" s="2"/>
      <c r="B124" s="174">
        <v>5</v>
      </c>
      <c r="C124" s="180" t="s">
        <v>480</v>
      </c>
      <c r="D124" s="181"/>
      <c r="E124" s="181"/>
      <c r="F124" s="181"/>
      <c r="G124" s="181"/>
      <c r="H124" s="181"/>
      <c r="I124" s="181"/>
      <c r="J124" s="181"/>
      <c r="K124" s="181"/>
      <c r="L124" s="181"/>
      <c r="M124" s="181"/>
      <c r="N124" s="181"/>
      <c r="O124" s="181"/>
      <c r="P124" s="181"/>
      <c r="Q124" s="181"/>
      <c r="R124" s="181"/>
      <c r="S124" s="181"/>
      <c r="T124" s="18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ht="9.9499999999999993" hidden="1" customHeight="1" x14ac:dyDescent="0.2">
      <c r="A125" s="2"/>
      <c r="B125" s="172">
        <v>6</v>
      </c>
      <c r="C125" s="180" t="s">
        <v>481</v>
      </c>
      <c r="D125" s="181"/>
      <c r="E125" s="181"/>
      <c r="F125" s="181"/>
      <c r="G125" s="181"/>
      <c r="H125" s="181"/>
      <c r="I125" s="181"/>
      <c r="J125" s="181"/>
      <c r="K125" s="181"/>
      <c r="L125" s="181"/>
      <c r="M125" s="181"/>
      <c r="N125" s="181"/>
      <c r="O125" s="181"/>
      <c r="P125" s="181"/>
      <c r="Q125" s="181"/>
      <c r="R125" s="181"/>
      <c r="S125" s="181"/>
      <c r="T125" s="18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ht="9.9499999999999993" hidden="1" customHeight="1" x14ac:dyDescent="0.2">
      <c r="A126" s="2"/>
      <c r="B126" s="174">
        <v>7</v>
      </c>
      <c r="C126" s="180" t="s">
        <v>482</v>
      </c>
      <c r="D126" s="181"/>
      <c r="E126" s="181"/>
      <c r="F126" s="181"/>
      <c r="G126" s="181"/>
      <c r="H126" s="181"/>
      <c r="I126" s="181"/>
      <c r="J126" s="181"/>
      <c r="K126" s="181"/>
      <c r="L126" s="181"/>
      <c r="M126" s="181"/>
      <c r="N126" s="181"/>
      <c r="O126" s="181"/>
      <c r="P126" s="181"/>
      <c r="Q126" s="181"/>
      <c r="R126" s="181"/>
      <c r="S126" s="181"/>
      <c r="T126" s="18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ht="9.9499999999999993" hidden="1" customHeight="1" x14ac:dyDescent="0.2">
      <c r="A127" s="2"/>
      <c r="B127" s="174">
        <v>8</v>
      </c>
      <c r="C127" s="180" t="s">
        <v>483</v>
      </c>
      <c r="D127" s="181"/>
      <c r="E127" s="181"/>
      <c r="F127" s="181"/>
      <c r="G127" s="181"/>
      <c r="H127" s="181"/>
      <c r="I127" s="181"/>
      <c r="J127" s="181"/>
      <c r="K127" s="181"/>
      <c r="L127" s="181"/>
      <c r="M127" s="181"/>
      <c r="N127" s="181"/>
      <c r="O127" s="181"/>
      <c r="P127" s="181"/>
      <c r="Q127" s="181"/>
      <c r="R127" s="181"/>
      <c r="S127" s="181"/>
      <c r="T127" s="18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ht="7.9" hidden="1" customHeight="1" x14ac:dyDescent="0.2">
      <c r="A128" s="2"/>
      <c r="B128" s="5"/>
      <c r="C128" s="3"/>
      <c r="D128" s="3"/>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ht="14.1" hidden="1" customHeight="1" x14ac:dyDescent="0.2">
      <c r="A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ht="14.1" hidden="1" customHeight="1" x14ac:dyDescent="0.2">
      <c r="A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ht="12" hidden="1" customHeight="1" x14ac:dyDescent="0.2">
      <c r="A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ht="14.1" hidden="1" customHeight="1" x14ac:dyDescent="0.2">
      <c r="A132" s="2"/>
      <c r="CK132" s="2"/>
      <c r="CL132" s="2"/>
      <c r="CM132" s="2"/>
    </row>
    <row r="133" spans="1:91" ht="7.9" hidden="1" customHeight="1" x14ac:dyDescent="0.2">
      <c r="A133" s="10"/>
      <c r="CK133" s="10"/>
      <c r="CL133" s="10"/>
      <c r="CM133" s="10"/>
    </row>
    <row r="134" spans="1:91" ht="7.9" hidden="1" customHeight="1" x14ac:dyDescent="0.2">
      <c r="A134" s="10"/>
      <c r="CK134" s="10"/>
      <c r="CL134" s="10"/>
      <c r="CM134" s="10"/>
    </row>
    <row r="135" spans="1:91" ht="7.9" hidden="1" customHeight="1" x14ac:dyDescent="0.2">
      <c r="A135" s="10"/>
      <c r="CK135" s="10"/>
      <c r="CL135" s="10"/>
      <c r="CM135" s="10"/>
    </row>
    <row r="136" spans="1:91" ht="7.9" hidden="1" customHeight="1" x14ac:dyDescent="0.2">
      <c r="A136" s="10"/>
      <c r="CK136" s="10"/>
      <c r="CL136" s="10"/>
      <c r="CM136" s="10"/>
    </row>
    <row r="137" spans="1:91" ht="7.9" hidden="1" customHeight="1" x14ac:dyDescent="0.2">
      <c r="A137" s="10"/>
      <c r="CK137" s="10"/>
      <c r="CL137" s="10"/>
      <c r="CM137" s="10"/>
    </row>
    <row r="138" spans="1:91" ht="7.9" hidden="1" customHeight="1" x14ac:dyDescent="0.2">
      <c r="A138" s="10"/>
      <c r="CK138" s="10"/>
      <c r="CL138" s="10"/>
      <c r="CM138" s="10"/>
    </row>
    <row r="139" spans="1:91" ht="7.9" hidden="1" customHeight="1" x14ac:dyDescent="0.2">
      <c r="A139" s="10"/>
      <c r="CK139" s="10"/>
      <c r="CL139" s="10"/>
      <c r="CM139" s="10"/>
    </row>
    <row r="140" spans="1:91" ht="7.9" hidden="1" customHeight="1" x14ac:dyDescent="0.2">
      <c r="A140" s="10"/>
      <c r="CK140" s="10"/>
      <c r="CL140" s="10"/>
      <c r="CM140" s="10"/>
    </row>
    <row r="141" spans="1:91" ht="7.9" hidden="1" customHeight="1" x14ac:dyDescent="0.2">
      <c r="A141" s="10"/>
      <c r="CK141" s="10"/>
      <c r="CL141" s="10"/>
      <c r="CM141" s="10"/>
    </row>
    <row r="142" spans="1:91" ht="7.9" hidden="1" customHeight="1" x14ac:dyDescent="0.2">
      <c r="A142" s="10"/>
      <c r="CK142" s="10"/>
      <c r="CL142" s="10"/>
      <c r="CM142" s="10"/>
    </row>
    <row r="143" spans="1:91" ht="7.9" hidden="1" customHeight="1" x14ac:dyDescent="0.2">
      <c r="A143" s="10"/>
      <c r="CK143" s="10"/>
      <c r="CL143" s="10"/>
      <c r="CM143" s="10"/>
    </row>
    <row r="144" spans="1:91" ht="7.9" hidden="1" customHeight="1" x14ac:dyDescent="0.2">
      <c r="A144" s="10"/>
      <c r="CK144" s="10"/>
      <c r="CL144" s="10"/>
      <c r="CM144" s="10"/>
    </row>
    <row r="145" spans="1:91" ht="7.9" hidden="1" customHeight="1" x14ac:dyDescent="0.2">
      <c r="A145" s="6"/>
      <c r="CK145" s="6"/>
      <c r="CL145" s="6"/>
      <c r="CM145" s="6"/>
    </row>
    <row r="146" spans="1:91" ht="7.9" hidden="1" customHeight="1" x14ac:dyDescent="0.2">
      <c r="A146" s="6"/>
      <c r="CK146" s="6"/>
      <c r="CL146" s="6"/>
      <c r="CM146" s="6"/>
    </row>
    <row r="147" spans="1:91" ht="7.9" hidden="1" customHeight="1" x14ac:dyDescent="0.2">
      <c r="A147" s="6"/>
      <c r="CK147" s="6"/>
      <c r="CL147" s="6"/>
      <c r="CM147" s="6"/>
    </row>
    <row r="148" spans="1:91" ht="7.9" hidden="1" customHeight="1" x14ac:dyDescent="0.2">
      <c r="A148" s="6"/>
      <c r="CK148" s="6"/>
      <c r="CL148" s="6"/>
      <c r="CM148" s="6"/>
    </row>
    <row r="149" spans="1:91" ht="7.9" hidden="1" customHeight="1" x14ac:dyDescent="0.2">
      <c r="A149" s="6"/>
      <c r="CK149" s="6"/>
      <c r="CL149" s="6"/>
      <c r="CM149" s="6"/>
    </row>
    <row r="150" spans="1:91" ht="7.9" hidden="1" customHeight="1" x14ac:dyDescent="0.2">
      <c r="A150" s="6"/>
      <c r="CK150" s="6"/>
      <c r="CL150" s="6"/>
      <c r="CM150" s="6"/>
    </row>
    <row r="151" spans="1:91" ht="7.9" hidden="1" customHeight="1" x14ac:dyDescent="0.2">
      <c r="A151" s="6"/>
      <c r="CK151" s="6"/>
      <c r="CL151" s="6"/>
      <c r="CM151" s="6"/>
    </row>
    <row r="152" spans="1:91" ht="7.9" hidden="1" customHeight="1" x14ac:dyDescent="0.2">
      <c r="A152" s="6"/>
      <c r="CK152" s="6"/>
      <c r="CL152" s="6"/>
      <c r="CM152" s="6"/>
    </row>
    <row r="153" spans="1:91" ht="7.9" hidden="1" customHeight="1" x14ac:dyDescent="0.2">
      <c r="A153" s="6"/>
      <c r="CK153" s="6"/>
      <c r="CL153" s="6"/>
      <c r="CM153" s="6"/>
    </row>
    <row r="154" spans="1:91" ht="7.9" hidden="1" customHeight="1" x14ac:dyDescent="0.2">
      <c r="A154" s="6"/>
      <c r="CK154" s="6"/>
      <c r="CL154" s="6"/>
      <c r="CM154" s="6"/>
    </row>
    <row r="155" spans="1:91" ht="7.9" hidden="1" customHeight="1" x14ac:dyDescent="0.2">
      <c r="A155" s="6"/>
      <c r="CK155" s="6"/>
      <c r="CL155" s="6"/>
      <c r="CM155" s="6"/>
    </row>
    <row r="156" spans="1:91" ht="7.9" hidden="1" customHeight="1" x14ac:dyDescent="0.2">
      <c r="A156" s="6"/>
      <c r="CK156" s="6"/>
      <c r="CL156" s="6"/>
      <c r="CM156" s="6"/>
    </row>
    <row r="157" spans="1:91" ht="7.9" hidden="1" customHeight="1" x14ac:dyDescent="0.2">
      <c r="A157" s="6"/>
      <c r="CK157" s="6"/>
      <c r="CL157" s="6"/>
      <c r="CM157" s="6"/>
    </row>
    <row r="158" spans="1:91" ht="7.9" hidden="1" customHeight="1" x14ac:dyDescent="0.2">
      <c r="A158" s="6"/>
      <c r="CK158" s="6"/>
      <c r="CL158" s="6"/>
      <c r="CM158" s="6"/>
    </row>
    <row r="159" spans="1:91" ht="7.9" hidden="1" customHeight="1" x14ac:dyDescent="0.2">
      <c r="A159" s="6"/>
      <c r="CK159" s="6"/>
      <c r="CL159" s="6"/>
      <c r="CM159" s="6"/>
    </row>
    <row r="160" spans="1:91" ht="7.9" hidden="1" customHeight="1" x14ac:dyDescent="0.2">
      <c r="A160" s="6"/>
      <c r="CK160" s="6"/>
      <c r="CL160" s="6"/>
      <c r="CM160" s="6"/>
    </row>
    <row r="161" spans="1:91" ht="7.9" hidden="1" customHeight="1" x14ac:dyDescent="0.2">
      <c r="A161" s="6"/>
      <c r="CK161" s="6"/>
      <c r="CL161" s="6"/>
      <c r="CM161" s="6"/>
    </row>
    <row r="162" spans="1:91" ht="7.9" hidden="1" customHeight="1" x14ac:dyDescent="0.2">
      <c r="A162" s="6"/>
      <c r="CK162" s="6"/>
      <c r="CL162" s="6"/>
      <c r="CM162" s="6"/>
    </row>
    <row r="163" spans="1:91" ht="7.9" hidden="1" customHeight="1" x14ac:dyDescent="0.2">
      <c r="A163" s="6"/>
      <c r="CK163" s="6"/>
      <c r="CL163" s="6"/>
      <c r="CM163" s="6"/>
    </row>
    <row r="164" spans="1:91" ht="7.9" hidden="1" customHeight="1" x14ac:dyDescent="0.2">
      <c r="A164" s="6"/>
      <c r="CK164" s="6"/>
      <c r="CL164" s="6"/>
      <c r="CM164" s="6"/>
    </row>
    <row r="165" spans="1:91" ht="7.9" hidden="1" customHeight="1" x14ac:dyDescent="0.2">
      <c r="A165" s="6"/>
      <c r="CK165" s="6"/>
      <c r="CL165" s="6"/>
      <c r="CM165" s="6"/>
    </row>
    <row r="166" spans="1:91" ht="7.9" hidden="1" customHeight="1" x14ac:dyDescent="0.2">
      <c r="A166" s="6"/>
      <c r="CK166" s="6"/>
      <c r="CL166" s="6"/>
      <c r="CM166" s="6"/>
    </row>
    <row r="167" spans="1:91" ht="7.9" hidden="1" customHeight="1" x14ac:dyDescent="0.2">
      <c r="A167" s="6"/>
      <c r="CK167" s="6"/>
      <c r="CL167" s="6"/>
      <c r="CM167" s="6"/>
    </row>
    <row r="168" spans="1:91" ht="7.9" hidden="1" customHeight="1" x14ac:dyDescent="0.2">
      <c r="A168" s="6"/>
      <c r="CK168" s="6"/>
      <c r="CL168" s="6"/>
      <c r="CM168" s="6"/>
    </row>
    <row r="169" spans="1:91" ht="7.9" hidden="1" customHeight="1" x14ac:dyDescent="0.2">
      <c r="A169" s="6"/>
      <c r="CK169" s="6"/>
      <c r="CL169" s="6"/>
      <c r="CM169" s="6"/>
    </row>
    <row r="170" spans="1:91" ht="7.9" hidden="1" customHeight="1" x14ac:dyDescent="0.2">
      <c r="A170" s="6"/>
      <c r="CK170" s="6"/>
      <c r="CL170" s="6"/>
      <c r="CM170" s="6"/>
    </row>
    <row r="171" spans="1:91" ht="7.9" hidden="1" customHeight="1" x14ac:dyDescent="0.2">
      <c r="A171" s="6"/>
      <c r="CK171" s="6"/>
      <c r="CL171" s="6"/>
      <c r="CM171" s="6"/>
    </row>
    <row r="172" spans="1:91" ht="7.9" hidden="1" customHeight="1" x14ac:dyDescent="0.2">
      <c r="A172" s="6"/>
      <c r="CK172" s="6"/>
      <c r="CL172" s="6"/>
      <c r="CM172" s="6"/>
    </row>
    <row r="173" spans="1:91" ht="7.9" hidden="1" customHeight="1" x14ac:dyDescent="0.2">
      <c r="A173" s="6"/>
      <c r="CK173" s="6"/>
      <c r="CL173" s="6"/>
      <c r="CM173" s="6"/>
    </row>
    <row r="174" spans="1:91" ht="7.9" hidden="1" customHeight="1" x14ac:dyDescent="0.2">
      <c r="A174" s="6"/>
      <c r="CK174" s="6"/>
      <c r="CL174" s="6"/>
      <c r="CM174" s="6"/>
    </row>
    <row r="175" spans="1:91" ht="7.9" hidden="1" customHeight="1" x14ac:dyDescent="0.2">
      <c r="A175" s="6"/>
      <c r="CK175" s="6"/>
      <c r="CL175" s="6"/>
      <c r="CM175" s="6"/>
    </row>
    <row r="176" spans="1:91" ht="7.9" hidden="1" customHeight="1" x14ac:dyDescent="0.2">
      <c r="A176" s="6"/>
      <c r="CK176" s="6"/>
      <c r="CL176" s="6"/>
      <c r="CM176" s="6"/>
    </row>
    <row r="177" spans="1:91" ht="7.9" hidden="1" customHeight="1" x14ac:dyDescent="0.2">
      <c r="A177" s="6"/>
      <c r="CK177" s="6"/>
      <c r="CL177" s="6"/>
      <c r="CM177" s="6"/>
    </row>
    <row r="178" spans="1:91" ht="7.9" hidden="1" customHeight="1" x14ac:dyDescent="0.2">
      <c r="A178" s="6"/>
      <c r="CK178" s="6"/>
      <c r="CL178" s="6"/>
      <c r="CM178" s="6"/>
    </row>
    <row r="179" spans="1:91" ht="8.1" hidden="1" customHeight="1" x14ac:dyDescent="0.2">
      <c r="A179" s="6"/>
      <c r="CK179" s="6"/>
      <c r="CL179" s="6"/>
      <c r="CM179" s="6"/>
    </row>
    <row r="180" spans="1:91" ht="7.9" hidden="1" customHeight="1" x14ac:dyDescent="0.2">
      <c r="A180" s="6"/>
      <c r="CK180" s="6"/>
      <c r="CL180" s="6"/>
      <c r="CM180" s="6"/>
    </row>
    <row r="181" spans="1:91" ht="7.9" hidden="1" customHeight="1" x14ac:dyDescent="0.2">
      <c r="A181" s="6"/>
      <c r="CK181" s="6"/>
      <c r="CL181" s="6"/>
      <c r="CM181" s="6"/>
    </row>
    <row r="182" spans="1:91" ht="7.9" customHeight="1" thickTop="1" x14ac:dyDescent="0.2">
      <c r="A182" s="6"/>
      <c r="CK182" s="6"/>
      <c r="CL182" s="6"/>
      <c r="CM182" s="6"/>
    </row>
    <row r="183" spans="1:91" ht="7.9" customHeight="1" x14ac:dyDescent="0.2">
      <c r="A183" s="6"/>
      <c r="CK183" s="6"/>
      <c r="CL183" s="6"/>
      <c r="CM183" s="6"/>
    </row>
    <row r="184" spans="1:91" ht="7.9" customHeight="1" x14ac:dyDescent="0.2">
      <c r="A184" s="6"/>
      <c r="CK184" s="6"/>
      <c r="CL184" s="6"/>
      <c r="CM184" s="6"/>
    </row>
    <row r="185" spans="1:91" ht="7.9" customHeight="1" x14ac:dyDescent="0.2">
      <c r="A185" s="6"/>
      <c r="CK185" s="6"/>
      <c r="CL185" s="6"/>
      <c r="CM185" s="6"/>
    </row>
    <row r="186" spans="1:91" ht="7.9" customHeight="1" x14ac:dyDescent="0.2">
      <c r="A186" s="6"/>
      <c r="CK186" s="6"/>
      <c r="CL186" s="6"/>
      <c r="CM186" s="6"/>
    </row>
    <row r="187" spans="1:91" ht="7.9" customHeight="1" x14ac:dyDescent="0.2">
      <c r="A187" s="6"/>
      <c r="CK187" s="6"/>
      <c r="CL187" s="6"/>
      <c r="CM187" s="6"/>
    </row>
    <row r="188" spans="1:91" ht="7.9" customHeight="1" x14ac:dyDescent="0.2">
      <c r="A188" s="6"/>
      <c r="CK188" s="6"/>
      <c r="CL188" s="6"/>
      <c r="CM188" s="6"/>
    </row>
    <row r="189" spans="1:91" ht="7.9" customHeight="1" x14ac:dyDescent="0.2">
      <c r="A189" s="6"/>
      <c r="CK189" s="6"/>
      <c r="CL189" s="6"/>
      <c r="CM189" s="6"/>
    </row>
    <row r="190" spans="1:91" ht="7.9" customHeight="1" x14ac:dyDescent="0.2">
      <c r="A190" s="6"/>
      <c r="CK190" s="6"/>
      <c r="CL190" s="6"/>
      <c r="CM190" s="6"/>
    </row>
    <row r="191" spans="1:91" ht="7.9" customHeight="1" x14ac:dyDescent="0.2">
      <c r="A191" s="6"/>
      <c r="CK191" s="6"/>
      <c r="CL191" s="6"/>
      <c r="CM191" s="6"/>
    </row>
    <row r="192" spans="1:91" ht="7.9" customHeight="1" x14ac:dyDescent="0.2">
      <c r="A192" s="6"/>
      <c r="CK192" s="6"/>
      <c r="CL192" s="6"/>
      <c r="CM192" s="6"/>
    </row>
    <row r="193" spans="1:91" ht="7.9" customHeight="1" x14ac:dyDescent="0.2">
      <c r="A193" s="6"/>
      <c r="CK193" s="6"/>
      <c r="CL193" s="6"/>
      <c r="CM193" s="6"/>
    </row>
    <row r="194" spans="1:91" ht="7.9" customHeight="1" x14ac:dyDescent="0.2">
      <c r="A194" s="6"/>
      <c r="CK194" s="6"/>
      <c r="CL194" s="6"/>
      <c r="CM194" s="6"/>
    </row>
    <row r="195" spans="1:91" ht="7.9" customHeight="1" x14ac:dyDescent="0.2">
      <c r="A195" s="6"/>
      <c r="CK195" s="6"/>
      <c r="CL195" s="6"/>
      <c r="CM195" s="6"/>
    </row>
    <row r="196" spans="1:91" ht="7.9" customHeight="1" x14ac:dyDescent="0.2">
      <c r="A196" s="6"/>
      <c r="CK196" s="6"/>
      <c r="CL196" s="6"/>
      <c r="CM196" s="6"/>
    </row>
    <row r="197" spans="1:91" ht="7.9" customHeight="1" x14ac:dyDescent="0.2">
      <c r="A197" s="6"/>
      <c r="CK197" s="6"/>
      <c r="CL197" s="6"/>
      <c r="CM197" s="6"/>
    </row>
    <row r="198" spans="1:91" ht="7.9" customHeight="1" x14ac:dyDescent="0.2">
      <c r="A198" s="6"/>
      <c r="CK198" s="6"/>
      <c r="CL198" s="6"/>
      <c r="CM198" s="6"/>
    </row>
    <row r="199" spans="1:91" ht="2.1" customHeight="1" x14ac:dyDescent="0.2">
      <c r="A199" s="6"/>
      <c r="CK199" s="6"/>
      <c r="CL199" s="6"/>
      <c r="CM199" s="6"/>
    </row>
    <row r="200" spans="1:91" ht="2.1" customHeight="1" x14ac:dyDescent="0.2">
      <c r="A200" s="6"/>
      <c r="CK200" s="6"/>
      <c r="CL200" s="6"/>
      <c r="CM200" s="6"/>
    </row>
    <row r="201" spans="1:91" ht="2.1" customHeight="1" x14ac:dyDescent="0.2">
      <c r="A201" s="6"/>
      <c r="CK201" s="6"/>
      <c r="CL201" s="6"/>
      <c r="CM201" s="6"/>
    </row>
    <row r="202" spans="1:91" ht="2.1" customHeight="1" x14ac:dyDescent="0.2">
      <c r="A202" s="6"/>
      <c r="CK202" s="6"/>
      <c r="CL202" s="6"/>
      <c r="CM202" s="6"/>
    </row>
    <row r="203" spans="1:91" ht="2.1" customHeight="1" x14ac:dyDescent="0.2">
      <c r="A203" s="6"/>
      <c r="CK203" s="6"/>
      <c r="CL203" s="6"/>
      <c r="CM203" s="6"/>
    </row>
    <row r="204" spans="1:91" ht="2.1" customHeight="1" x14ac:dyDescent="0.2">
      <c r="A204" s="6"/>
      <c r="CK204" s="6"/>
      <c r="CL204" s="6"/>
      <c r="CM204" s="6"/>
    </row>
    <row r="205" spans="1:91" ht="2.1" customHeight="1" x14ac:dyDescent="0.2">
      <c r="A205" s="6"/>
      <c r="CK205" s="6"/>
      <c r="CL205" s="6"/>
      <c r="CM205" s="6"/>
    </row>
    <row r="206" spans="1:91" ht="2.1" customHeight="1" x14ac:dyDescent="0.2">
      <c r="A206" s="6"/>
      <c r="CK206" s="6"/>
      <c r="CL206" s="6"/>
      <c r="CM206" s="6"/>
    </row>
    <row r="207" spans="1:91" ht="2.1" customHeight="1" x14ac:dyDescent="0.2">
      <c r="A207" s="6"/>
      <c r="CK207" s="6"/>
      <c r="CL207" s="6"/>
      <c r="CM207" s="6"/>
    </row>
    <row r="208" spans="1:91" ht="2.1" customHeight="1" x14ac:dyDescent="0.2">
      <c r="A208" s="6"/>
      <c r="CK208" s="6"/>
      <c r="CL208" s="6"/>
      <c r="CM208" s="6"/>
    </row>
    <row r="209" spans="1:91" ht="2.1" customHeight="1" x14ac:dyDescent="0.2">
      <c r="A209" s="6"/>
      <c r="CK209" s="6"/>
      <c r="CL209" s="6"/>
      <c r="CM209" s="6"/>
    </row>
    <row r="210" spans="1:91" ht="2.1" customHeight="1" x14ac:dyDescent="0.2">
      <c r="A210" s="6"/>
      <c r="CK210" s="6"/>
      <c r="CL210" s="6"/>
      <c r="CM210" s="6"/>
    </row>
    <row r="211" spans="1:91" ht="2.1" customHeight="1" x14ac:dyDescent="0.2">
      <c r="A211" s="6"/>
      <c r="CK211" s="6"/>
      <c r="CL211" s="6"/>
      <c r="CM211" s="6"/>
    </row>
    <row r="212" spans="1:91" ht="2.1" customHeight="1" x14ac:dyDescent="0.2">
      <c r="A212" s="6"/>
      <c r="CK212" s="6"/>
      <c r="CL212" s="6"/>
      <c r="CM212" s="6"/>
    </row>
    <row r="213" spans="1:91" ht="2.1" customHeight="1" x14ac:dyDescent="0.2">
      <c r="A213" s="6"/>
      <c r="CK213" s="6"/>
      <c r="CL213" s="6"/>
      <c r="CM213" s="6"/>
    </row>
    <row r="214" spans="1:91" ht="2.1" customHeight="1" x14ac:dyDescent="0.2">
      <c r="A214" s="6"/>
      <c r="CK214" s="6"/>
      <c r="CL214" s="6"/>
      <c r="CM214" s="6"/>
    </row>
    <row r="215" spans="1:91" ht="2.1" customHeight="1" x14ac:dyDescent="0.2">
      <c r="A215" s="6"/>
      <c r="CK215" s="6"/>
      <c r="CL215" s="6"/>
      <c r="CM215" s="6"/>
    </row>
    <row r="216" spans="1:91" ht="2.1" customHeight="1" x14ac:dyDescent="0.2">
      <c r="A216" s="6"/>
      <c r="CK216" s="6"/>
      <c r="CL216" s="6"/>
      <c r="CM216" s="6"/>
    </row>
    <row r="217" spans="1:91" ht="2.1" customHeight="1" x14ac:dyDescent="0.2">
      <c r="A217" s="6"/>
      <c r="CK217" s="6"/>
      <c r="CL217" s="6"/>
      <c r="CM217" s="6"/>
    </row>
    <row r="218" spans="1:91" ht="2.1" customHeight="1" x14ac:dyDescent="0.2">
      <c r="A218" s="6"/>
      <c r="CK218" s="6"/>
      <c r="CL218" s="6"/>
      <c r="CM218" s="6"/>
    </row>
    <row r="219" spans="1:91" ht="7.9" customHeight="1" x14ac:dyDescent="0.2">
      <c r="A219" s="6"/>
      <c r="CK219" s="6"/>
      <c r="CL219" s="6"/>
      <c r="CM219" s="6"/>
    </row>
    <row r="220" spans="1:91" ht="7.9" customHeight="1" x14ac:dyDescent="0.2">
      <c r="A220" s="6"/>
    </row>
    <row r="221" spans="1:91" ht="7.9" customHeight="1" x14ac:dyDescent="0.2">
      <c r="A221" s="6"/>
    </row>
    <row r="222" spans="1:91" ht="7.9" customHeight="1" x14ac:dyDescent="0.2">
      <c r="A222" s="6"/>
    </row>
    <row r="223" spans="1:91" ht="7.9" customHeight="1" x14ac:dyDescent="0.2">
      <c r="A223" s="6"/>
    </row>
    <row r="224" spans="1:91" ht="7.9" customHeight="1" x14ac:dyDescent="0.2">
      <c r="A224" s="6"/>
    </row>
    <row r="225" spans="1:1" ht="7.9" customHeight="1" x14ac:dyDescent="0.2">
      <c r="A225" s="6"/>
    </row>
    <row r="226" spans="1:1" ht="7.9" customHeight="1" x14ac:dyDescent="0.2">
      <c r="A226" s="6"/>
    </row>
    <row r="227" spans="1:1" ht="7.9" customHeight="1" x14ac:dyDescent="0.2">
      <c r="A227" s="6"/>
    </row>
    <row r="228" spans="1:1" ht="7.9" customHeight="1" x14ac:dyDescent="0.2">
      <c r="A228" s="6"/>
    </row>
    <row r="229" spans="1:1" ht="7.9" customHeight="1" x14ac:dyDescent="0.2">
      <c r="A229" s="6"/>
    </row>
    <row r="230" spans="1:1" ht="7.9" customHeight="1" x14ac:dyDescent="0.2">
      <c r="A230" s="6"/>
    </row>
    <row r="231" spans="1:1" ht="7.9" customHeight="1" x14ac:dyDescent="0.2">
      <c r="A231" s="6"/>
    </row>
    <row r="232" spans="1:1" ht="7.9" customHeight="1" x14ac:dyDescent="0.2">
      <c r="A232" s="6"/>
    </row>
    <row r="233" spans="1:1" ht="7.9" customHeight="1" x14ac:dyDescent="0.2">
      <c r="A233" s="6"/>
    </row>
    <row r="234" spans="1:1" ht="7.9" customHeight="1" x14ac:dyDescent="0.2">
      <c r="A234" s="6"/>
    </row>
    <row r="235" spans="1:1" ht="2.1" customHeight="1" x14ac:dyDescent="0.2">
      <c r="A235" s="6"/>
    </row>
    <row r="236" spans="1:1" ht="2.1" customHeight="1" x14ac:dyDescent="0.2">
      <c r="A236" s="6"/>
    </row>
    <row r="237" spans="1:1" ht="2.1" customHeight="1" x14ac:dyDescent="0.2">
      <c r="A237" s="6"/>
    </row>
    <row r="238" spans="1:1" ht="2.1" customHeight="1" x14ac:dyDescent="0.2">
      <c r="A238" s="6"/>
    </row>
    <row r="239" spans="1:1" ht="2.1" customHeight="1" x14ac:dyDescent="0.2">
      <c r="A239" s="6"/>
    </row>
    <row r="240" spans="1:1" ht="2.1" customHeight="1" x14ac:dyDescent="0.2">
      <c r="A240" s="6"/>
    </row>
    <row r="241" spans="1:1" ht="2.1" customHeight="1" x14ac:dyDescent="0.2">
      <c r="A241" s="6"/>
    </row>
    <row r="242" spans="1:1" ht="2.1" customHeight="1" x14ac:dyDescent="0.2">
      <c r="A242" s="6"/>
    </row>
    <row r="243" spans="1:1" ht="2.1" customHeight="1" x14ac:dyDescent="0.2">
      <c r="A243" s="6"/>
    </row>
    <row r="244" spans="1:1" ht="2.1" customHeight="1" x14ac:dyDescent="0.2">
      <c r="A244" s="6"/>
    </row>
    <row r="245" spans="1:1" ht="2.1" customHeight="1" x14ac:dyDescent="0.2">
      <c r="A245" s="6"/>
    </row>
    <row r="246" spans="1:1" ht="2.1" customHeight="1" x14ac:dyDescent="0.2">
      <c r="A246" s="6"/>
    </row>
    <row r="247" spans="1:1" ht="2.1" customHeight="1" x14ac:dyDescent="0.2">
      <c r="A247" s="6"/>
    </row>
    <row r="248" spans="1:1" ht="2.1" customHeight="1" x14ac:dyDescent="0.2">
      <c r="A248" s="6"/>
    </row>
    <row r="249" spans="1:1" ht="2.1" customHeight="1" x14ac:dyDescent="0.2">
      <c r="A249" s="6"/>
    </row>
    <row r="250" spans="1:1" ht="2.1" customHeight="1" x14ac:dyDescent="0.2">
      <c r="A250" s="6"/>
    </row>
    <row r="251" spans="1:1" ht="2.1" customHeight="1" x14ac:dyDescent="0.2">
      <c r="A251" s="6"/>
    </row>
    <row r="252" spans="1:1" ht="2.1" customHeight="1" x14ac:dyDescent="0.2">
      <c r="A252" s="6"/>
    </row>
    <row r="253" spans="1:1" ht="2.1" customHeight="1" x14ac:dyDescent="0.2">
      <c r="A253" s="6"/>
    </row>
    <row r="254" spans="1:1" ht="2.1" customHeight="1" x14ac:dyDescent="0.2">
      <c r="A254" s="6"/>
    </row>
    <row r="255" spans="1:1" ht="2.1" customHeight="1" x14ac:dyDescent="0.2">
      <c r="A255" s="6"/>
    </row>
    <row r="256" spans="1:1" ht="2.1" customHeight="1" x14ac:dyDescent="0.2">
      <c r="A256" s="6"/>
    </row>
    <row r="257" spans="1:91" ht="2.1" customHeight="1" x14ac:dyDescent="0.2">
      <c r="A257" s="6"/>
    </row>
    <row r="258" spans="1:91" ht="2.1" customHeight="1" x14ac:dyDescent="0.2">
      <c r="A258" s="6"/>
    </row>
    <row r="259" spans="1:91" ht="2.1" customHeight="1" x14ac:dyDescent="0.2">
      <c r="A259" s="6"/>
    </row>
    <row r="260" spans="1:91" ht="2.1" customHeight="1" x14ac:dyDescent="0.2">
      <c r="A260" s="6"/>
    </row>
    <row r="261" spans="1:91" ht="2.1" customHeight="1" x14ac:dyDescent="0.2">
      <c r="A261" s="6"/>
    </row>
    <row r="262" spans="1:91" ht="7.9" customHeight="1" x14ac:dyDescent="0.2">
      <c r="A262" s="6"/>
    </row>
    <row r="263" spans="1:91" ht="8.1" customHeight="1" x14ac:dyDescent="0.2">
      <c r="A263" s="6"/>
    </row>
    <row r="264" spans="1:91" ht="8.1" customHeight="1" x14ac:dyDescent="0.2">
      <c r="A264" s="6"/>
    </row>
    <row r="265" spans="1:91" ht="8.1" customHeight="1" x14ac:dyDescent="0.2">
      <c r="A265" s="6"/>
    </row>
    <row r="266" spans="1:91" ht="8.1" customHeight="1" x14ac:dyDescent="0.2">
      <c r="A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row>
    <row r="267" spans="1:91" ht="8.1" customHeight="1" x14ac:dyDescent="0.2">
      <c r="A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row>
    <row r="268" spans="1:91" ht="8.1" customHeight="1" x14ac:dyDescent="0.2">
      <c r="A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row>
    <row r="269" spans="1:91" ht="8.1" customHeight="1" x14ac:dyDescent="0.2">
      <c r="A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row>
    <row r="270" spans="1:91" ht="8.1" customHeight="1" x14ac:dyDescent="0.2">
      <c r="A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row>
    <row r="271" spans="1:91" ht="8.1" customHeight="1" x14ac:dyDescent="0.2">
      <c r="A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row>
    <row r="272" spans="1:91" ht="8.1" customHeight="1" x14ac:dyDescent="0.2">
      <c r="A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row>
    <row r="273" spans="1:91" ht="8.1" customHeight="1" x14ac:dyDescent="0.2">
      <c r="A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row>
    <row r="274" spans="1:91" ht="8.1" customHeight="1" x14ac:dyDescent="0.2">
      <c r="A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row>
    <row r="275" spans="1:91" ht="8.1" customHeight="1" x14ac:dyDescent="0.2">
      <c r="A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row>
    <row r="276" spans="1:91" ht="8.1" customHeight="1" x14ac:dyDescent="0.2">
      <c r="A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row>
    <row r="277" spans="1:91" ht="8.1" customHeight="1" x14ac:dyDescent="0.2">
      <c r="A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row>
    <row r="278" spans="1:91" ht="2.1" customHeight="1" x14ac:dyDescent="0.2">
      <c r="A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row>
    <row r="279" spans="1:91" ht="2.1" customHeight="1" x14ac:dyDescent="0.2">
      <c r="A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row>
    <row r="280" spans="1:91" ht="2.1" customHeight="1" x14ac:dyDescent="0.2">
      <c r="A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row>
    <row r="281" spans="1:91" ht="2.1" customHeight="1" x14ac:dyDescent="0.2">
      <c r="A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row>
    <row r="282" spans="1:91" ht="2.1" customHeight="1" x14ac:dyDescent="0.2">
      <c r="A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row>
    <row r="283" spans="1:91" ht="2.1" customHeight="1" x14ac:dyDescent="0.2">
      <c r="A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row>
    <row r="284" spans="1:91" ht="2.1" customHeight="1" x14ac:dyDescent="0.2">
      <c r="A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row>
    <row r="285" spans="1:91" ht="2.1" customHeight="1" x14ac:dyDescent="0.2">
      <c r="A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row>
    <row r="286" spans="1:91" ht="2.1" customHeight="1" x14ac:dyDescent="0.2">
      <c r="A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row>
    <row r="287" spans="1:91" ht="2.1" customHeight="1" x14ac:dyDescent="0.2">
      <c r="A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row>
    <row r="288" spans="1:91" ht="2.1" customHeight="1" x14ac:dyDescent="0.2">
      <c r="A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row>
    <row r="289" spans="1:91" ht="2.1" customHeight="1" x14ac:dyDescent="0.2">
      <c r="A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row>
    <row r="290" spans="1:91" ht="2.1" customHeight="1" x14ac:dyDescent="0.2">
      <c r="A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row>
    <row r="291" spans="1:91" ht="2.1" customHeight="1" x14ac:dyDescent="0.2">
      <c r="A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row>
    <row r="292" spans="1:91" ht="2.1" customHeight="1" x14ac:dyDescent="0.2">
      <c r="A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row>
    <row r="293" spans="1:91" ht="2.1" customHeight="1" x14ac:dyDescent="0.2">
      <c r="A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row>
    <row r="294" spans="1:91" ht="2.1" customHeight="1" x14ac:dyDescent="0.2">
      <c r="A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row>
    <row r="295" spans="1:91" ht="2.1" customHeight="1" x14ac:dyDescent="0.2">
      <c r="A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row>
    <row r="296" spans="1:91" ht="2.1" customHeight="1" x14ac:dyDescent="0.2">
      <c r="A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row>
    <row r="297" spans="1:91" ht="2.1" customHeight="1" x14ac:dyDescent="0.2">
      <c r="A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row>
    <row r="298" spans="1:91" ht="2.1" customHeight="1" x14ac:dyDescent="0.2">
      <c r="A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row>
    <row r="299" spans="1:91" ht="2.1" customHeight="1" x14ac:dyDescent="0.2">
      <c r="A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row>
    <row r="300" spans="1:91" ht="2.1" customHeight="1" x14ac:dyDescent="0.2">
      <c r="A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row>
    <row r="301" spans="1:91" ht="2.1" customHeight="1" x14ac:dyDescent="0.2">
      <c r="A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row>
    <row r="302" spans="1:91" ht="2.1" customHeight="1" x14ac:dyDescent="0.2">
      <c r="A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row>
    <row r="303" spans="1:91" ht="2.1" customHeight="1" x14ac:dyDescent="0.2">
      <c r="A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row>
    <row r="304" spans="1:91" ht="2.1" customHeight="1" x14ac:dyDescent="0.2">
      <c r="A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row>
    <row r="305" spans="1:91" ht="8.1" customHeight="1" x14ac:dyDescent="0.2">
      <c r="A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row>
    <row r="306" spans="1:91" ht="8.1" customHeight="1" x14ac:dyDescent="0.2">
      <c r="A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row>
    <row r="307" spans="1:91" ht="8.1" customHeight="1" x14ac:dyDescent="0.2">
      <c r="A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row>
    <row r="308" spans="1:91" ht="8.1" customHeight="1" x14ac:dyDescent="0.2">
      <c r="A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row>
    <row r="309" spans="1:91" ht="8.1" customHeight="1" x14ac:dyDescent="0.2">
      <c r="A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row>
    <row r="310" spans="1:91" ht="8.1" customHeight="1" x14ac:dyDescent="0.2">
      <c r="A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row>
    <row r="311" spans="1:91" ht="8.1" customHeight="1" x14ac:dyDescent="0.2">
      <c r="A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row>
    <row r="312" spans="1:91" ht="8.1" customHeight="1" x14ac:dyDescent="0.2">
      <c r="A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row>
    <row r="313" spans="1:91" ht="8.1" customHeight="1" x14ac:dyDescent="0.2">
      <c r="A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row>
    <row r="314" spans="1:91" ht="8.1" customHeight="1" x14ac:dyDescent="0.2">
      <c r="A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row>
    <row r="315" spans="1:91" ht="8.1" customHeight="1" x14ac:dyDescent="0.2">
      <c r="A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row>
    <row r="316" spans="1:91" ht="8.1" customHeight="1" x14ac:dyDescent="0.2">
      <c r="A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row>
    <row r="317" spans="1:91" ht="8.1" customHeight="1" x14ac:dyDescent="0.2">
      <c r="A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row>
    <row r="318" spans="1:91" ht="8.1" customHeight="1" x14ac:dyDescent="0.2">
      <c r="A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row>
    <row r="319" spans="1:91" ht="8.1" customHeight="1" x14ac:dyDescent="0.2">
      <c r="A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row>
    <row r="320" spans="1:91" ht="8.1" customHeight="1" x14ac:dyDescent="0.2">
      <c r="A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row>
    <row r="321" spans="1:91" ht="8.1" customHeight="1" x14ac:dyDescent="0.2">
      <c r="A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row>
    <row r="322" spans="1:91" ht="8.1" customHeight="1" x14ac:dyDescent="0.2">
      <c r="A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row>
    <row r="323" spans="1:91" ht="8.1" customHeight="1" x14ac:dyDescent="0.2">
      <c r="A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row>
    <row r="324" spans="1:91" ht="8.1" customHeight="1" x14ac:dyDescent="0.2">
      <c r="A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row>
    <row r="325" spans="1:91" ht="8.1" customHeight="1" x14ac:dyDescent="0.2">
      <c r="A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row>
    <row r="326" spans="1:91" ht="8.1" customHeight="1" x14ac:dyDescent="0.2">
      <c r="A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row>
    <row r="327" spans="1:91" ht="8.1" customHeight="1" x14ac:dyDescent="0.2">
      <c r="A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row>
    <row r="328" spans="1:91" ht="8.1" customHeight="1" x14ac:dyDescent="0.2">
      <c r="A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row>
    <row r="329" spans="1:91" ht="8.1" customHeight="1" x14ac:dyDescent="0.2">
      <c r="A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row>
    <row r="330" spans="1:91" ht="8.1" customHeight="1" x14ac:dyDescent="0.2">
      <c r="A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row>
    <row r="331" spans="1:91" ht="8.1" customHeight="1" x14ac:dyDescent="0.2">
      <c r="A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row>
    <row r="332" spans="1:91" ht="8.1" customHeight="1" x14ac:dyDescent="0.2">
      <c r="A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row>
    <row r="333" spans="1:91" ht="8.1" customHeight="1" x14ac:dyDescent="0.2">
      <c r="A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row>
    <row r="334" spans="1:91" ht="8.1" customHeight="1" x14ac:dyDescent="0.2">
      <c r="A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row>
    <row r="335" spans="1:91" ht="8.1" customHeight="1" x14ac:dyDescent="0.2">
      <c r="A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row>
    <row r="336" spans="1:91" ht="8.1" customHeight="1" x14ac:dyDescent="0.2">
      <c r="A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row>
    <row r="337" spans="1:91" ht="8.1" customHeight="1" x14ac:dyDescent="0.2">
      <c r="A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row>
    <row r="338" spans="1:91" ht="8.1" customHeight="1" x14ac:dyDescent="0.2">
      <c r="A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row>
    <row r="339" spans="1:91" ht="8.1" customHeight="1" x14ac:dyDescent="0.2">
      <c r="A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row>
    <row r="340" spans="1:91" ht="8.1" customHeight="1" x14ac:dyDescent="0.2">
      <c r="A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row>
    <row r="341" spans="1:91" ht="8.1" customHeight="1" x14ac:dyDescent="0.2">
      <c r="A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row>
    <row r="342" spans="1:91" ht="8.1" customHeight="1" x14ac:dyDescent="0.2">
      <c r="A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row>
    <row r="343" spans="1:91" ht="8.1" customHeight="1" x14ac:dyDescent="0.2">
      <c r="A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row>
    <row r="344" spans="1:91" ht="8.1" customHeight="1" x14ac:dyDescent="0.2">
      <c r="A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row>
    <row r="345" spans="1:91" ht="8.1" customHeight="1" x14ac:dyDescent="0.2">
      <c r="A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row>
    <row r="346" spans="1:91" ht="8.1" customHeight="1" x14ac:dyDescent="0.2">
      <c r="A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row>
    <row r="347" spans="1:91" ht="8.1" customHeight="1" x14ac:dyDescent="0.2">
      <c r="A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row>
    <row r="348" spans="1:91" ht="7.9" customHeight="1" x14ac:dyDescent="0.2">
      <c r="A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row>
    <row r="349" spans="1:91" ht="7.9" customHeight="1" x14ac:dyDescent="0.2">
      <c r="A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row>
    <row r="350" spans="1:91" ht="7.9" customHeight="1" x14ac:dyDescent="0.2">
      <c r="A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row>
    <row r="351" spans="1:91" ht="7.9" customHeight="1" x14ac:dyDescent="0.2">
      <c r="A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row>
    <row r="352" spans="1:91" ht="7.9" customHeight="1" x14ac:dyDescent="0.2">
      <c r="A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row>
    <row r="353" spans="1:91" ht="7.9" customHeight="1" x14ac:dyDescent="0.2">
      <c r="A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row>
    <row r="354" spans="1:91" ht="7.9" customHeight="1" x14ac:dyDescent="0.2">
      <c r="A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row>
    <row r="355" spans="1:91" ht="7.9" customHeight="1" x14ac:dyDescent="0.2">
      <c r="A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row>
    <row r="356" spans="1:91" ht="7.9" customHeight="1" x14ac:dyDescent="0.2">
      <c r="A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row>
    <row r="357" spans="1:91" ht="7.9" customHeight="1" x14ac:dyDescent="0.2">
      <c r="A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row>
    <row r="358" spans="1:91" ht="7.9" customHeight="1" x14ac:dyDescent="0.2">
      <c r="A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row>
    <row r="359" spans="1:91" ht="7.9" customHeight="1" x14ac:dyDescent="0.2">
      <c r="A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row>
    <row r="360" spans="1:91" ht="7.9" customHeight="1" x14ac:dyDescent="0.2">
      <c r="A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row>
    <row r="361" spans="1:91" ht="7.9" customHeight="1" x14ac:dyDescent="0.2">
      <c r="A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row>
    <row r="362" spans="1:91" ht="7.9" customHeight="1" x14ac:dyDescent="0.2">
      <c r="A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row>
    <row r="363" spans="1:91" ht="7.9" customHeight="1" x14ac:dyDescent="0.2">
      <c r="A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row>
    <row r="364" spans="1:91" ht="2.1" customHeight="1" x14ac:dyDescent="0.2">
      <c r="A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row>
    <row r="365" spans="1:91" ht="2.1" customHeight="1" x14ac:dyDescent="0.2">
      <c r="A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row>
    <row r="366" spans="1:91" ht="2.1" customHeight="1" x14ac:dyDescent="0.2">
      <c r="A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row>
    <row r="367" spans="1:91" ht="2.1" customHeight="1" x14ac:dyDescent="0.2">
      <c r="A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row>
    <row r="368" spans="1:91" ht="2.1" customHeight="1" x14ac:dyDescent="0.2">
      <c r="A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row>
    <row r="369" spans="1:91" ht="2.1" customHeight="1" x14ac:dyDescent="0.2">
      <c r="A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row>
    <row r="370" spans="1:91" ht="2.1" customHeight="1" x14ac:dyDescent="0.2">
      <c r="A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row>
    <row r="371" spans="1:91" ht="2.1" customHeight="1" x14ac:dyDescent="0.2">
      <c r="A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row>
    <row r="372" spans="1:91" ht="2.1" customHeight="1" x14ac:dyDescent="0.2">
      <c r="A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row>
    <row r="373" spans="1:91" ht="2.1" customHeight="1" x14ac:dyDescent="0.2">
      <c r="A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row>
    <row r="374" spans="1:91" ht="2.1" customHeight="1" x14ac:dyDescent="0.2">
      <c r="A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row>
    <row r="375" spans="1:91" ht="2.1" customHeight="1" x14ac:dyDescent="0.2">
      <c r="A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row>
    <row r="376" spans="1:91" ht="2.1" customHeight="1" x14ac:dyDescent="0.2">
      <c r="A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row>
    <row r="377" spans="1:91" ht="2.1" customHeight="1" x14ac:dyDescent="0.2">
      <c r="A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row>
    <row r="378" spans="1:91" ht="2.1" customHeight="1" x14ac:dyDescent="0.2">
      <c r="A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row>
    <row r="379" spans="1:91" ht="2.1" customHeight="1" x14ac:dyDescent="0.2">
      <c r="A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row>
    <row r="380" spans="1:91" ht="2.1" customHeight="1" x14ac:dyDescent="0.2">
      <c r="A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row>
    <row r="381" spans="1:91" ht="2.1" customHeight="1" x14ac:dyDescent="0.2">
      <c r="A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row>
    <row r="382" spans="1:91" ht="2.1" customHeight="1" x14ac:dyDescent="0.2">
      <c r="A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row>
    <row r="383" spans="1:91" ht="2.1" customHeight="1" x14ac:dyDescent="0.2">
      <c r="A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row>
    <row r="384" spans="1:91" ht="2.1" customHeight="1" x14ac:dyDescent="0.2">
      <c r="A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row>
    <row r="385" spans="1:91" ht="2.1" customHeight="1" x14ac:dyDescent="0.2">
      <c r="A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row>
    <row r="386" spans="1:91" ht="2.1" customHeight="1" x14ac:dyDescent="0.2">
      <c r="A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row>
    <row r="387" spans="1:91" ht="2.1" customHeight="1" x14ac:dyDescent="0.2">
      <c r="A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row>
    <row r="388" spans="1:91" ht="2.1" customHeight="1" x14ac:dyDescent="0.2">
      <c r="A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row>
    <row r="389" spans="1:91" ht="2.1" customHeight="1" x14ac:dyDescent="0.2">
      <c r="A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row>
    <row r="390" spans="1:91" ht="2.1" customHeight="1" x14ac:dyDescent="0.2">
      <c r="A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row>
    <row r="391" spans="1:91" ht="7.9" customHeight="1" x14ac:dyDescent="0.2">
      <c r="A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row>
    <row r="392" spans="1:91" ht="7.9" customHeight="1" x14ac:dyDescent="0.2">
      <c r="A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row>
    <row r="393" spans="1:91" ht="7.9" customHeight="1" x14ac:dyDescent="0.2">
      <c r="A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row>
    <row r="394" spans="1:91" ht="7.9" customHeight="1" x14ac:dyDescent="0.2">
      <c r="A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row>
    <row r="395" spans="1:91" ht="7.9" customHeight="1" x14ac:dyDescent="0.2">
      <c r="A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row>
    <row r="396" spans="1:91" ht="7.9" customHeight="1" x14ac:dyDescent="0.2">
      <c r="A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row>
    <row r="397" spans="1:91" ht="7.9" customHeight="1" x14ac:dyDescent="0.2">
      <c r="A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row>
    <row r="398" spans="1:91" ht="7.9" customHeight="1" x14ac:dyDescent="0.2">
      <c r="A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row>
    <row r="399" spans="1:91" ht="7.9" customHeight="1" x14ac:dyDescent="0.2">
      <c r="A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row>
    <row r="400" spans="1:91" ht="7.9" customHeight="1" x14ac:dyDescent="0.2">
      <c r="A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row>
    <row r="401" spans="1:91" ht="7.9" customHeight="1" x14ac:dyDescent="0.2">
      <c r="A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row>
    <row r="402" spans="1:91" ht="7.9" customHeight="1" x14ac:dyDescent="0.2">
      <c r="A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row>
    <row r="403" spans="1:91" ht="7.9" customHeight="1" x14ac:dyDescent="0.2">
      <c r="A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row>
    <row r="404" spans="1:91" ht="7.9" customHeight="1" x14ac:dyDescent="0.2">
      <c r="A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row>
    <row r="405" spans="1:91" ht="7.9" customHeight="1" x14ac:dyDescent="0.2">
      <c r="A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row>
    <row r="406" spans="1:91" ht="7.9" customHeight="1" x14ac:dyDescent="0.2">
      <c r="A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row>
    <row r="407" spans="1:91" ht="7.9" customHeight="1" x14ac:dyDescent="0.2">
      <c r="A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row>
    <row r="408" spans="1:91" ht="7.9" customHeight="1" x14ac:dyDescent="0.2">
      <c r="A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row>
    <row r="409" spans="1:91" ht="7.9" customHeight="1" x14ac:dyDescent="0.2">
      <c r="A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row>
    <row r="410" spans="1:91" ht="7.9" customHeight="1" x14ac:dyDescent="0.2">
      <c r="A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row>
    <row r="411" spans="1:91" ht="7.9" customHeight="1" x14ac:dyDescent="0.2">
      <c r="A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row>
    <row r="412" spans="1:91" ht="7.9" customHeight="1" x14ac:dyDescent="0.2">
      <c r="A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row>
    <row r="413" spans="1:91" ht="7.9" customHeight="1" x14ac:dyDescent="0.2">
      <c r="A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row>
    <row r="414" spans="1:91" ht="2.1" customHeight="1" x14ac:dyDescent="0.2">
      <c r="A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row>
    <row r="415" spans="1:91" ht="2.1" customHeight="1" x14ac:dyDescent="0.2">
      <c r="A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row>
    <row r="416" spans="1:91" ht="2.1" customHeight="1" x14ac:dyDescent="0.2">
      <c r="A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row>
    <row r="417" spans="1:91" ht="2.1" customHeight="1" x14ac:dyDescent="0.2">
      <c r="A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row>
    <row r="418" spans="1:91" ht="2.1" customHeight="1" x14ac:dyDescent="0.2">
      <c r="A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row>
    <row r="419" spans="1:91" ht="2.1" customHeight="1" x14ac:dyDescent="0.2">
      <c r="A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row>
    <row r="420" spans="1:91" ht="2.1" customHeight="1" x14ac:dyDescent="0.2">
      <c r="A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row>
    <row r="421" spans="1:91" ht="2.1" customHeight="1" x14ac:dyDescent="0.2">
      <c r="A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row>
    <row r="422" spans="1:91" ht="2.1" customHeight="1" x14ac:dyDescent="0.2">
      <c r="A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row>
    <row r="423" spans="1:91" ht="2.1" customHeight="1" x14ac:dyDescent="0.2">
      <c r="A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row>
    <row r="424" spans="1:91" ht="2.1" customHeight="1" x14ac:dyDescent="0.2">
      <c r="A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row>
    <row r="425" spans="1:91" ht="2.1" customHeight="1" x14ac:dyDescent="0.2">
      <c r="A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row>
    <row r="426" spans="1:91" ht="2.1" customHeight="1" x14ac:dyDescent="0.2">
      <c r="A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row>
    <row r="427" spans="1:91" ht="2.1" customHeight="1" x14ac:dyDescent="0.2">
      <c r="A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row>
    <row r="428" spans="1:91" ht="2.1" customHeight="1" x14ac:dyDescent="0.2">
      <c r="A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row>
    <row r="429" spans="1:91" ht="2.1" customHeight="1" x14ac:dyDescent="0.2">
      <c r="A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row>
    <row r="430" spans="1:91" ht="2.1" customHeight="1" x14ac:dyDescent="0.2">
      <c r="A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row>
    <row r="431" spans="1:91" ht="2.1" customHeight="1" x14ac:dyDescent="0.2">
      <c r="A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row>
    <row r="432" spans="1:91" ht="2.1" customHeight="1" x14ac:dyDescent="0.2">
      <c r="A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row>
    <row r="433" spans="1:91" ht="2.1" customHeight="1" x14ac:dyDescent="0.2">
      <c r="A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row>
    <row r="434" spans="1:91" ht="7.9" customHeight="1" x14ac:dyDescent="0.2">
      <c r="A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row>
    <row r="435" spans="1:91" ht="7.9" customHeight="1" x14ac:dyDescent="0.2">
      <c r="A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row>
    <row r="436" spans="1:91" ht="7.9" customHeight="1" x14ac:dyDescent="0.2">
      <c r="A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row>
    <row r="437" spans="1:91" ht="7.9" customHeight="1" x14ac:dyDescent="0.2">
      <c r="A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row>
    <row r="438" spans="1:91" ht="7.9" customHeight="1" x14ac:dyDescent="0.2">
      <c r="A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row>
    <row r="439" spans="1:91" ht="7.9" customHeight="1" x14ac:dyDescent="0.2">
      <c r="A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row>
    <row r="440" spans="1:91" ht="7.9" customHeight="1" x14ac:dyDescent="0.2">
      <c r="A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row>
    <row r="441" spans="1:91" ht="7.9" customHeight="1" x14ac:dyDescent="0.2">
      <c r="A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row>
    <row r="442" spans="1:91" ht="7.9" customHeight="1" x14ac:dyDescent="0.2">
      <c r="A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row>
    <row r="443" spans="1:91" ht="7.9" customHeight="1" x14ac:dyDescent="0.2">
      <c r="A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row>
    <row r="444" spans="1:91" ht="7.9" customHeight="1" x14ac:dyDescent="0.2">
      <c r="A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row>
    <row r="445" spans="1:91" ht="7.9" customHeight="1" x14ac:dyDescent="0.2">
      <c r="A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row>
    <row r="446" spans="1:91" ht="7.9" customHeight="1" x14ac:dyDescent="0.2">
      <c r="A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row>
    <row r="447" spans="1:91" ht="7.9" customHeight="1" x14ac:dyDescent="0.2">
      <c r="A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row>
    <row r="448" spans="1:91" ht="7.9" customHeight="1" x14ac:dyDescent="0.2">
      <c r="A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row>
    <row r="449" spans="1:91" ht="7.9" customHeight="1" x14ac:dyDescent="0.2">
      <c r="A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row>
    <row r="450" spans="1:91" ht="7.9" customHeight="1" x14ac:dyDescent="0.2">
      <c r="A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row>
    <row r="451" spans="1:91" ht="7.9" customHeight="1" x14ac:dyDescent="0.2">
      <c r="A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row>
    <row r="452" spans="1:91" ht="7.9" customHeight="1" x14ac:dyDescent="0.2">
      <c r="A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row>
    <row r="453" spans="1:91" ht="7.9" customHeight="1" x14ac:dyDescent="0.2">
      <c r="A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row>
    <row r="454" spans="1:91" ht="7.9" customHeight="1" x14ac:dyDescent="0.2">
      <c r="A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row>
    <row r="455" spans="1:91" ht="7.9" customHeight="1" x14ac:dyDescent="0.2">
      <c r="A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row>
    <row r="456" spans="1:91" ht="7.9" customHeight="1" x14ac:dyDescent="0.2">
      <c r="A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row>
    <row r="457" spans="1:91" ht="7.9" customHeight="1" x14ac:dyDescent="0.2">
      <c r="A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row>
    <row r="458" spans="1:91" ht="7.9" customHeight="1" x14ac:dyDescent="0.2">
      <c r="A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row>
    <row r="459" spans="1:91" ht="7.9" customHeight="1" x14ac:dyDescent="0.2">
      <c r="A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row>
    <row r="460" spans="1:91" ht="7.9" customHeight="1" x14ac:dyDescent="0.2">
      <c r="A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row>
    <row r="461" spans="1:91" ht="2.1" customHeight="1" x14ac:dyDescent="0.2">
      <c r="A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row>
    <row r="462" spans="1:91" ht="2.1" customHeight="1" x14ac:dyDescent="0.2">
      <c r="A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row>
    <row r="463" spans="1:91" ht="2.1" customHeight="1" x14ac:dyDescent="0.2">
      <c r="A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row>
    <row r="464" spans="1:91" ht="2.1" customHeight="1" x14ac:dyDescent="0.2">
      <c r="A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row>
    <row r="465" spans="1:91" ht="2.1" customHeight="1" x14ac:dyDescent="0.2">
      <c r="A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row>
    <row r="466" spans="1:91" ht="2.1" customHeight="1" x14ac:dyDescent="0.2">
      <c r="A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row>
    <row r="467" spans="1:91" ht="2.1" customHeight="1" x14ac:dyDescent="0.2">
      <c r="A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row>
    <row r="468" spans="1:91" ht="2.1" customHeight="1" x14ac:dyDescent="0.2">
      <c r="A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row>
    <row r="469" spans="1:91" ht="2.1" customHeight="1" x14ac:dyDescent="0.2">
      <c r="A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row>
    <row r="470" spans="1:91" ht="2.1" customHeight="1" x14ac:dyDescent="0.2">
      <c r="A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row>
    <row r="471" spans="1:91" ht="2.1" customHeight="1" x14ac:dyDescent="0.2">
      <c r="A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row>
    <row r="472" spans="1:91" ht="2.1" customHeight="1" x14ac:dyDescent="0.2">
      <c r="A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row>
    <row r="473" spans="1:91" ht="2.1" customHeight="1" x14ac:dyDescent="0.2">
      <c r="A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row>
    <row r="474" spans="1:91" ht="2.1" customHeight="1" x14ac:dyDescent="0.2">
      <c r="A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row>
    <row r="475" spans="1:91" ht="2.1" customHeight="1" x14ac:dyDescent="0.2">
      <c r="A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row>
    <row r="476" spans="1:91" ht="2.1" customHeight="1" x14ac:dyDescent="0.2">
      <c r="A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row>
    <row r="477" spans="1:91" ht="7.9" customHeight="1" x14ac:dyDescent="0.2">
      <c r="A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row>
    <row r="478" spans="1:91" ht="7.9" customHeight="1" x14ac:dyDescent="0.2">
      <c r="A478" s="6"/>
    </row>
    <row r="479" spans="1:91" ht="7.9" customHeight="1" x14ac:dyDescent="0.2">
      <c r="A479" s="6"/>
    </row>
    <row r="480" spans="1:91" ht="7.9" customHeight="1" x14ac:dyDescent="0.2">
      <c r="A480" s="6"/>
    </row>
    <row r="481" spans="1:1" ht="7.9" customHeight="1" x14ac:dyDescent="0.2">
      <c r="A481" s="6"/>
    </row>
    <row r="482" spans="1:1" ht="7.9" customHeight="1" x14ac:dyDescent="0.2">
      <c r="A482" s="6"/>
    </row>
    <row r="483" spans="1:1" ht="7.9" customHeight="1" x14ac:dyDescent="0.2">
      <c r="A483" s="6"/>
    </row>
    <row r="484" spans="1:1" ht="7.9" customHeight="1" x14ac:dyDescent="0.2">
      <c r="A484" s="6"/>
    </row>
    <row r="485" spans="1:1" ht="7.9" customHeight="1" x14ac:dyDescent="0.2">
      <c r="A485" s="6"/>
    </row>
    <row r="486" spans="1:1" ht="7.9" customHeight="1" x14ac:dyDescent="0.2">
      <c r="A486" s="6"/>
    </row>
    <row r="487" spans="1:1" ht="7.9" customHeight="1" x14ac:dyDescent="0.2">
      <c r="A487" s="6"/>
    </row>
    <row r="488" spans="1:1" ht="7.9" customHeight="1" x14ac:dyDescent="0.2">
      <c r="A488" s="6"/>
    </row>
    <row r="489" spans="1:1" ht="7.9" customHeight="1" x14ac:dyDescent="0.2">
      <c r="A489" s="6"/>
    </row>
    <row r="490" spans="1:1" ht="7.9" customHeight="1" x14ac:dyDescent="0.2">
      <c r="A490" s="6"/>
    </row>
    <row r="491" spans="1:1" ht="7.9" customHeight="1" x14ac:dyDescent="0.2">
      <c r="A491" s="6"/>
    </row>
    <row r="492" spans="1:1" ht="7.9" customHeight="1" x14ac:dyDescent="0.2">
      <c r="A492" s="6"/>
    </row>
    <row r="493" spans="1:1" ht="7.9" customHeight="1" x14ac:dyDescent="0.2">
      <c r="A493" s="6"/>
    </row>
    <row r="494" spans="1:1" ht="7.9" customHeight="1" x14ac:dyDescent="0.2">
      <c r="A494" s="6"/>
    </row>
    <row r="495" spans="1:1" ht="7.9" customHeight="1" x14ac:dyDescent="0.2">
      <c r="A495" s="6"/>
    </row>
    <row r="496" spans="1:1" ht="7.9" customHeight="1" x14ac:dyDescent="0.2">
      <c r="A496" s="6"/>
    </row>
    <row r="497" spans="1:1" ht="7.9" customHeight="1" x14ac:dyDescent="0.2">
      <c r="A497" s="6"/>
    </row>
    <row r="498" spans="1:1" ht="7.9" customHeight="1" x14ac:dyDescent="0.2">
      <c r="A498" s="6"/>
    </row>
    <row r="499" spans="1:1" ht="7.9" customHeight="1" x14ac:dyDescent="0.2">
      <c r="A499" s="6"/>
    </row>
    <row r="500" spans="1:1" ht="7.9" customHeight="1" x14ac:dyDescent="0.2">
      <c r="A500" s="6"/>
    </row>
    <row r="501" spans="1:1" ht="7.9" customHeight="1" x14ac:dyDescent="0.2">
      <c r="A501" s="6"/>
    </row>
    <row r="502" spans="1:1" ht="7.9" customHeight="1" x14ac:dyDescent="0.2">
      <c r="A502" s="6"/>
    </row>
    <row r="503" spans="1:1" ht="7.9" customHeight="1" x14ac:dyDescent="0.2">
      <c r="A503" s="6"/>
    </row>
    <row r="504" spans="1:1" ht="7.9" customHeight="1" x14ac:dyDescent="0.2">
      <c r="A504" s="6"/>
    </row>
    <row r="505" spans="1:1" ht="7.9" customHeight="1" x14ac:dyDescent="0.2">
      <c r="A505" s="6"/>
    </row>
    <row r="506" spans="1:1" ht="7.9" customHeight="1" x14ac:dyDescent="0.2">
      <c r="A506" s="6"/>
    </row>
    <row r="507" spans="1:1" ht="7.9" customHeight="1" x14ac:dyDescent="0.2">
      <c r="A507" s="6"/>
    </row>
    <row r="508" spans="1:1" ht="2.1" customHeight="1" x14ac:dyDescent="0.2">
      <c r="A508" s="6"/>
    </row>
    <row r="509" spans="1:1" ht="2.1" customHeight="1" x14ac:dyDescent="0.2">
      <c r="A509" s="6"/>
    </row>
    <row r="510" spans="1:1" ht="2.1" customHeight="1" x14ac:dyDescent="0.2">
      <c r="A510" s="6"/>
    </row>
    <row r="511" spans="1:1" ht="2.1" customHeight="1" x14ac:dyDescent="0.2">
      <c r="A511" s="6"/>
    </row>
    <row r="512" spans="1:1" ht="2.1" customHeight="1" x14ac:dyDescent="0.2">
      <c r="A512" s="6"/>
    </row>
    <row r="513" spans="1:91" ht="2.1" customHeight="1" x14ac:dyDescent="0.2">
      <c r="A513" s="6"/>
    </row>
    <row r="514" spans="1:91" ht="2.1" customHeight="1" x14ac:dyDescent="0.2">
      <c r="A514" s="6"/>
    </row>
    <row r="515" spans="1:91" ht="2.1" customHeight="1" x14ac:dyDescent="0.2">
      <c r="A515" s="6"/>
    </row>
    <row r="516" spans="1:91" ht="2.1" customHeight="1" x14ac:dyDescent="0.2">
      <c r="A516" s="6"/>
    </row>
    <row r="517" spans="1:91" ht="2.1" customHeight="1" x14ac:dyDescent="0.2">
      <c r="A517" s="6"/>
    </row>
    <row r="518" spans="1:91" ht="2.1" customHeight="1" x14ac:dyDescent="0.2">
      <c r="A518" s="6"/>
    </row>
    <row r="519" spans="1:91" ht="2.1" customHeight="1" x14ac:dyDescent="0.2">
      <c r="A519" s="6"/>
    </row>
    <row r="520" spans="1:91" ht="7.9" customHeight="1" x14ac:dyDescent="0.2">
      <c r="A520" s="6"/>
    </row>
    <row r="521" spans="1:91" ht="7.9" customHeight="1" x14ac:dyDescent="0.2">
      <c r="A521" s="6"/>
    </row>
    <row r="522" spans="1:91" ht="7.9" customHeight="1" x14ac:dyDescent="0.2">
      <c r="A522" s="6"/>
    </row>
    <row r="523" spans="1:91" ht="7.9" customHeight="1" x14ac:dyDescent="0.2">
      <c r="A523" s="6"/>
    </row>
    <row r="524" spans="1:91" ht="7.9" customHeight="1" x14ac:dyDescent="0.2">
      <c r="A524" s="6"/>
    </row>
    <row r="525" spans="1:91" ht="7.9" customHeight="1" x14ac:dyDescent="0.2">
      <c r="A525" s="6"/>
    </row>
    <row r="526" spans="1:91" ht="7.9" customHeight="1" x14ac:dyDescent="0.2">
      <c r="A526" s="6"/>
    </row>
    <row r="527" spans="1:91" ht="7.9" customHeight="1" x14ac:dyDescent="0.2">
      <c r="A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row>
    <row r="528" spans="1:91" ht="7.9" customHeight="1" x14ac:dyDescent="0.2">
      <c r="A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row>
    <row r="529" spans="1:91" ht="7.9" customHeight="1" x14ac:dyDescent="0.2">
      <c r="A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row>
    <row r="530" spans="1:91" ht="7.9" customHeight="1" x14ac:dyDescent="0.2">
      <c r="A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row>
    <row r="531" spans="1:91" ht="7.9" customHeight="1" x14ac:dyDescent="0.2">
      <c r="A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row>
    <row r="532" spans="1:91" ht="7.9" customHeight="1" x14ac:dyDescent="0.2">
      <c r="A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row>
    <row r="533" spans="1:91" ht="7.9" customHeight="1" x14ac:dyDescent="0.2">
      <c r="A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row>
    <row r="534" spans="1:91" ht="7.9" customHeight="1" x14ac:dyDescent="0.2">
      <c r="A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row>
    <row r="535" spans="1:91" ht="7.9" customHeight="1" x14ac:dyDescent="0.2">
      <c r="A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row>
    <row r="536" spans="1:91" ht="7.9" customHeight="1" x14ac:dyDescent="0.2">
      <c r="A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row>
    <row r="537" spans="1:91" ht="7.9" customHeight="1" x14ac:dyDescent="0.2">
      <c r="A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row>
    <row r="538" spans="1:91" ht="7.9" customHeight="1" x14ac:dyDescent="0.2">
      <c r="A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row>
    <row r="539" spans="1:91" ht="7.9" customHeight="1" x14ac:dyDescent="0.2">
      <c r="A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row>
    <row r="540" spans="1:91" ht="7.9" customHeight="1" x14ac:dyDescent="0.2">
      <c r="A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row>
    <row r="541" spans="1:91" ht="7.9" customHeight="1" x14ac:dyDescent="0.2">
      <c r="A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row>
    <row r="542" spans="1:91" ht="7.9" customHeight="1" x14ac:dyDescent="0.2">
      <c r="A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row>
    <row r="543" spans="1:91" ht="7.9" customHeight="1" x14ac:dyDescent="0.2">
      <c r="A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row>
    <row r="544" spans="1:91" ht="7.9" customHeight="1" x14ac:dyDescent="0.2">
      <c r="A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row>
    <row r="545" spans="1:91" ht="7.9" customHeight="1" x14ac:dyDescent="0.2">
      <c r="A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row>
    <row r="546" spans="1:91" ht="2.1" customHeight="1" x14ac:dyDescent="0.2">
      <c r="A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row>
    <row r="547" spans="1:91" ht="2.1" customHeight="1" x14ac:dyDescent="0.2">
      <c r="A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row>
    <row r="548" spans="1:91" ht="2.1" customHeight="1" x14ac:dyDescent="0.2">
      <c r="A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row>
    <row r="549" spans="1:91" ht="2.1" customHeight="1" x14ac:dyDescent="0.2">
      <c r="A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row>
    <row r="550" spans="1:91" ht="2.1" customHeight="1" x14ac:dyDescent="0.2">
      <c r="A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row>
    <row r="551" spans="1:91" ht="2.1" customHeight="1" x14ac:dyDescent="0.2">
      <c r="A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row>
    <row r="552" spans="1:91" ht="2.1" customHeight="1" x14ac:dyDescent="0.2">
      <c r="A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row>
    <row r="553" spans="1:91" ht="2.1" customHeight="1" x14ac:dyDescent="0.2">
      <c r="A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row>
    <row r="554" spans="1:91" ht="2.1" customHeight="1" x14ac:dyDescent="0.2">
      <c r="A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row>
    <row r="555" spans="1:91" ht="2.1" customHeight="1" x14ac:dyDescent="0.2">
      <c r="A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row>
    <row r="556" spans="1:91" ht="2.1" customHeight="1" x14ac:dyDescent="0.2">
      <c r="A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row>
    <row r="557" spans="1:91" ht="2.1" customHeight="1" x14ac:dyDescent="0.2">
      <c r="A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row>
    <row r="558" spans="1:91" ht="2.1" customHeight="1" x14ac:dyDescent="0.2">
      <c r="A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row>
    <row r="559" spans="1:91" ht="2.1" customHeight="1" x14ac:dyDescent="0.2">
      <c r="A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row>
    <row r="560" spans="1:91" ht="2.1" customHeight="1" x14ac:dyDescent="0.2">
      <c r="A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row>
    <row r="561" spans="1:91" ht="2.1" customHeight="1" x14ac:dyDescent="0.2">
      <c r="A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row>
    <row r="562" spans="1:91" ht="2.1" customHeight="1" x14ac:dyDescent="0.2">
      <c r="A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row>
    <row r="563" spans="1:91" ht="8.1" customHeight="1" x14ac:dyDescent="0.2">
      <c r="A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row>
    <row r="564" spans="1:91" ht="8.1" customHeight="1" x14ac:dyDescent="0.2">
      <c r="A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row>
    <row r="565" spans="1:91" ht="8.1" customHeight="1" x14ac:dyDescent="0.2">
      <c r="A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row>
    <row r="566" spans="1:91" ht="8.1" customHeight="1" x14ac:dyDescent="0.2">
      <c r="A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row>
    <row r="567" spans="1:91" ht="8.1" customHeight="1" x14ac:dyDescent="0.2">
      <c r="A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row>
    <row r="568" spans="1:91" ht="8.1" customHeight="1" x14ac:dyDescent="0.2">
      <c r="A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row>
    <row r="569" spans="1:91" ht="8.1" customHeight="1" x14ac:dyDescent="0.2">
      <c r="A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row>
    <row r="570" spans="1:91" ht="8.1" customHeight="1" x14ac:dyDescent="0.2">
      <c r="A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row>
    <row r="571" spans="1:91" ht="8.1" customHeight="1" x14ac:dyDescent="0.2">
      <c r="A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row>
    <row r="572" spans="1:91" ht="2.1" customHeight="1" x14ac:dyDescent="0.2">
      <c r="A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row>
    <row r="573" spans="1:91" ht="2.1" customHeight="1" x14ac:dyDescent="0.2">
      <c r="A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row>
    <row r="574" spans="1:91" ht="2.1" customHeight="1" x14ac:dyDescent="0.2">
      <c r="A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row>
    <row r="575" spans="1:91" ht="2.1" customHeight="1" x14ac:dyDescent="0.2">
      <c r="A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row>
    <row r="576" spans="1:91" ht="2.1" customHeight="1" x14ac:dyDescent="0.2">
      <c r="A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row>
    <row r="577" spans="1:91" ht="2.1" customHeight="1" x14ac:dyDescent="0.2">
      <c r="A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row>
    <row r="578" spans="1:91" ht="2.1" customHeight="1" x14ac:dyDescent="0.2">
      <c r="A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row>
    <row r="579" spans="1:91" ht="2.1" customHeight="1" x14ac:dyDescent="0.2">
      <c r="A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row>
    <row r="580" spans="1:91" ht="2.1" customHeight="1" x14ac:dyDescent="0.2">
      <c r="A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row>
    <row r="581" spans="1:91" ht="2.1" customHeight="1" x14ac:dyDescent="0.2">
      <c r="A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row>
    <row r="582" spans="1:91" ht="2.1" customHeight="1" x14ac:dyDescent="0.2">
      <c r="A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row>
    <row r="583" spans="1:91" ht="2.1" customHeight="1" x14ac:dyDescent="0.2">
      <c r="A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row>
    <row r="584" spans="1:91" ht="2.1" customHeight="1" x14ac:dyDescent="0.2">
      <c r="A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row>
    <row r="585" spans="1:91" ht="2.1" customHeight="1" x14ac:dyDescent="0.2">
      <c r="A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row>
    <row r="586" spans="1:91" ht="2.1" customHeight="1" x14ac:dyDescent="0.2">
      <c r="A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row>
    <row r="587" spans="1:91" ht="2.1" customHeight="1" x14ac:dyDescent="0.2">
      <c r="A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row>
    <row r="588" spans="1:91" ht="2.1" customHeight="1" x14ac:dyDescent="0.2">
      <c r="A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row>
    <row r="589" spans="1:91" ht="2.1" customHeight="1" x14ac:dyDescent="0.2">
      <c r="A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row>
    <row r="590" spans="1:91" ht="2.1" customHeight="1" x14ac:dyDescent="0.2">
      <c r="A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row>
    <row r="591" spans="1:91" ht="2.1" customHeight="1" x14ac:dyDescent="0.2">
      <c r="A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row>
    <row r="592" spans="1:91" ht="2.1" customHeight="1" x14ac:dyDescent="0.2">
      <c r="A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row>
    <row r="593" spans="1:91" ht="2.1" customHeight="1" x14ac:dyDescent="0.2">
      <c r="A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row>
    <row r="594" spans="1:91" ht="2.1" customHeight="1" x14ac:dyDescent="0.2">
      <c r="A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row>
    <row r="595" spans="1:91" ht="2.1" customHeight="1" x14ac:dyDescent="0.2">
      <c r="A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row>
    <row r="596" spans="1:91" ht="2.1" customHeight="1" x14ac:dyDescent="0.2">
      <c r="A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row>
    <row r="597" spans="1:91" ht="2.1" customHeight="1" x14ac:dyDescent="0.2">
      <c r="A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row>
    <row r="598" spans="1:91" ht="2.1" customHeight="1" x14ac:dyDescent="0.2">
      <c r="A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row>
    <row r="599" spans="1:91" ht="2.1" customHeight="1" x14ac:dyDescent="0.2">
      <c r="A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row>
    <row r="600" spans="1:91" ht="2.1" customHeight="1" x14ac:dyDescent="0.2">
      <c r="A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row>
    <row r="601" spans="1:91" ht="2.1" customHeight="1" x14ac:dyDescent="0.2">
      <c r="A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row>
    <row r="602" spans="1:91" ht="2.1" customHeight="1" x14ac:dyDescent="0.2">
      <c r="A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row>
    <row r="603" spans="1:91" ht="2.1" customHeight="1" x14ac:dyDescent="0.2">
      <c r="A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row>
    <row r="604" spans="1:91" ht="2.1" customHeight="1" x14ac:dyDescent="0.2">
      <c r="A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row>
    <row r="605" spans="1:91" ht="2.1" customHeight="1" x14ac:dyDescent="0.2">
      <c r="A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row>
    <row r="606" spans="1:91" ht="8.1" customHeight="1" x14ac:dyDescent="0.2">
      <c r="A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row>
    <row r="607" spans="1:91" ht="8.1" customHeight="1" x14ac:dyDescent="0.2">
      <c r="A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row>
    <row r="608" spans="1:91" ht="8.1" customHeight="1" x14ac:dyDescent="0.2">
      <c r="A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row>
    <row r="609" spans="1:91" ht="8.1" customHeight="1" x14ac:dyDescent="0.2">
      <c r="A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row>
    <row r="610" spans="1:91" ht="8.1" customHeight="1" x14ac:dyDescent="0.2">
      <c r="A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row>
    <row r="611" spans="1:91" ht="8.1" customHeight="1" x14ac:dyDescent="0.2">
      <c r="A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row>
    <row r="612" spans="1:91" ht="8.1" customHeight="1" x14ac:dyDescent="0.2">
      <c r="A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row>
    <row r="613" spans="1:91" ht="8.1" customHeight="1" x14ac:dyDescent="0.2">
      <c r="A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row>
    <row r="614" spans="1:91" ht="8.1" customHeight="1" x14ac:dyDescent="0.2">
      <c r="A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row>
    <row r="615" spans="1:91" ht="8.1" customHeight="1" x14ac:dyDescent="0.2">
      <c r="A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row>
    <row r="616" spans="1:91" ht="8.1" customHeight="1" x14ac:dyDescent="0.2">
      <c r="A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row>
    <row r="617" spans="1:91" ht="8.1" customHeight="1" x14ac:dyDescent="0.2">
      <c r="A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row>
    <row r="618" spans="1:91" ht="2.1" customHeight="1" x14ac:dyDescent="0.2">
      <c r="A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row>
    <row r="619" spans="1:91" ht="2.1" customHeight="1" x14ac:dyDescent="0.2">
      <c r="A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row>
    <row r="620" spans="1:91" ht="2.1" customHeight="1" x14ac:dyDescent="0.2">
      <c r="A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row>
    <row r="621" spans="1:91" ht="2.1" customHeight="1" x14ac:dyDescent="0.2">
      <c r="A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row>
    <row r="622" spans="1:91" ht="2.1" customHeight="1" x14ac:dyDescent="0.2">
      <c r="A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row>
    <row r="623" spans="1:91" ht="2.1" customHeight="1" x14ac:dyDescent="0.2">
      <c r="A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row>
    <row r="624" spans="1:91" ht="2.1" customHeight="1" x14ac:dyDescent="0.2">
      <c r="A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row>
    <row r="625" spans="1:91" ht="2.1" customHeight="1" x14ac:dyDescent="0.2">
      <c r="A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row>
    <row r="626" spans="1:91" ht="2.1" customHeight="1" x14ac:dyDescent="0.2">
      <c r="A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row>
    <row r="627" spans="1:91" ht="2.1" customHeight="1" x14ac:dyDescent="0.2">
      <c r="A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row>
    <row r="628" spans="1:91" ht="2.1" customHeight="1" x14ac:dyDescent="0.2">
      <c r="A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row>
    <row r="629" spans="1:91" ht="2.1" customHeight="1" x14ac:dyDescent="0.2">
      <c r="A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row>
    <row r="630" spans="1:91" ht="2.1" customHeight="1" x14ac:dyDescent="0.2">
      <c r="A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row>
    <row r="631" spans="1:91" ht="2.1" customHeight="1" x14ac:dyDescent="0.2">
      <c r="A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row>
    <row r="632" spans="1:91" ht="2.1" customHeight="1" x14ac:dyDescent="0.2">
      <c r="A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row>
    <row r="633" spans="1:91" ht="2.1" customHeight="1" x14ac:dyDescent="0.2">
      <c r="A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row>
    <row r="634" spans="1:91" ht="2.1" customHeight="1" x14ac:dyDescent="0.2">
      <c r="A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row>
    <row r="635" spans="1:91" ht="2.1" customHeight="1" x14ac:dyDescent="0.2">
      <c r="A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row>
    <row r="636" spans="1:91" ht="2.1" customHeight="1" x14ac:dyDescent="0.2">
      <c r="A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row>
    <row r="637" spans="1:91" ht="2.1" customHeight="1" x14ac:dyDescent="0.2">
      <c r="A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row>
    <row r="638" spans="1:91" ht="2.1" customHeight="1" x14ac:dyDescent="0.2">
      <c r="A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row>
    <row r="639" spans="1:91" ht="2.1" customHeight="1" x14ac:dyDescent="0.2">
      <c r="A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row>
    <row r="640" spans="1:91" ht="2.1" customHeight="1" x14ac:dyDescent="0.2">
      <c r="A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row>
    <row r="641" spans="1:91" ht="2.1" customHeight="1" x14ac:dyDescent="0.2">
      <c r="A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row>
    <row r="642" spans="1:91" ht="2.1" customHeight="1" x14ac:dyDescent="0.2">
      <c r="A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row>
    <row r="643" spans="1:91" ht="2.1" customHeight="1" x14ac:dyDescent="0.2">
      <c r="A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row>
    <row r="644" spans="1:91" ht="2.1" customHeight="1" x14ac:dyDescent="0.2">
      <c r="A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row>
    <row r="645" spans="1:91" ht="2.1" customHeight="1" x14ac:dyDescent="0.2">
      <c r="A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row>
    <row r="646" spans="1:91" ht="2.1" customHeight="1" x14ac:dyDescent="0.2">
      <c r="A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row>
    <row r="647" spans="1:91" ht="2.1" customHeight="1" x14ac:dyDescent="0.2">
      <c r="A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row>
    <row r="648" spans="1:91" ht="2.1" customHeight="1" x14ac:dyDescent="0.2">
      <c r="A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row>
    <row r="649" spans="1:91" ht="7.9" customHeight="1" x14ac:dyDescent="0.2">
      <c r="A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row>
    <row r="650" spans="1:91" ht="7.9" customHeight="1" x14ac:dyDescent="0.2">
      <c r="A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row>
    <row r="651" spans="1:91" ht="7.9" customHeight="1" x14ac:dyDescent="0.2">
      <c r="A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row>
    <row r="652" spans="1:91" ht="7.9" customHeight="1" x14ac:dyDescent="0.2">
      <c r="A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row>
    <row r="653" spans="1:91" ht="7.9" customHeight="1" x14ac:dyDescent="0.2">
      <c r="A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row>
    <row r="654" spans="1:91" ht="7.9" customHeight="1" x14ac:dyDescent="0.2">
      <c r="A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row>
    <row r="655" spans="1:91" ht="7.9" customHeight="1" x14ac:dyDescent="0.2">
      <c r="A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row>
    <row r="656" spans="1:91" ht="7.9" customHeight="1" x14ac:dyDescent="0.2">
      <c r="A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row>
    <row r="657" spans="1:91" ht="7.9" customHeight="1" x14ac:dyDescent="0.2">
      <c r="A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row>
    <row r="658" spans="1:91" ht="7.9" customHeight="1" x14ac:dyDescent="0.2">
      <c r="A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row>
    <row r="659" spans="1:91" ht="7.9" customHeight="1" x14ac:dyDescent="0.2">
      <c r="A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row>
    <row r="660" spans="1:91" ht="7.9" customHeight="1" x14ac:dyDescent="0.2">
      <c r="A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row>
    <row r="661" spans="1:91" ht="7.9" customHeight="1" x14ac:dyDescent="0.2">
      <c r="A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row>
    <row r="662" spans="1:91" ht="7.9" customHeight="1" x14ac:dyDescent="0.2">
      <c r="A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row>
    <row r="663" spans="1:91" ht="7.9" customHeight="1" x14ac:dyDescent="0.2">
      <c r="A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row>
    <row r="664" spans="1:91" ht="7.9" customHeight="1" x14ac:dyDescent="0.2">
      <c r="A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row>
    <row r="665" spans="1:91" ht="7.9" customHeight="1" x14ac:dyDescent="0.2">
      <c r="A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row>
    <row r="666" spans="1:91" ht="7.9" customHeight="1" x14ac:dyDescent="0.2">
      <c r="A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row>
    <row r="667" spans="1:91" ht="2.1" customHeight="1" x14ac:dyDescent="0.2">
      <c r="A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row>
    <row r="668" spans="1:91" ht="2.1" customHeight="1" x14ac:dyDescent="0.2">
      <c r="A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row>
    <row r="669" spans="1:91" ht="2.1" customHeight="1" x14ac:dyDescent="0.2">
      <c r="A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row>
    <row r="670" spans="1:91" ht="2.1" customHeight="1" x14ac:dyDescent="0.2">
      <c r="A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row>
    <row r="671" spans="1:91" ht="2.1" customHeight="1" x14ac:dyDescent="0.2">
      <c r="A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row>
    <row r="672" spans="1:91" ht="2.1" customHeight="1" x14ac:dyDescent="0.2">
      <c r="A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row>
    <row r="673" spans="1:91" ht="2.1" customHeight="1" x14ac:dyDescent="0.2">
      <c r="A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row>
    <row r="674" spans="1:91" ht="2.1" customHeight="1" x14ac:dyDescent="0.2">
      <c r="A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row>
    <row r="675" spans="1:91" ht="2.1" customHeight="1" x14ac:dyDescent="0.2">
      <c r="A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row>
    <row r="676" spans="1:91" ht="2.1" customHeight="1" x14ac:dyDescent="0.2">
      <c r="A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row>
    <row r="677" spans="1:91" ht="2.1" customHeight="1" x14ac:dyDescent="0.2">
      <c r="A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row>
    <row r="678" spans="1:91" ht="2.1" customHeight="1" x14ac:dyDescent="0.2">
      <c r="A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row>
    <row r="679" spans="1:91" ht="2.1" customHeight="1" x14ac:dyDescent="0.2">
      <c r="A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row>
    <row r="680" spans="1:91" ht="2.1" customHeight="1" x14ac:dyDescent="0.2">
      <c r="A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row>
    <row r="681" spans="1:91" ht="2.1" customHeight="1" x14ac:dyDescent="0.2">
      <c r="A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row>
    <row r="682" spans="1:91" ht="2.1" customHeight="1" x14ac:dyDescent="0.2">
      <c r="A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row>
    <row r="683" spans="1:91" ht="2.1" customHeight="1" x14ac:dyDescent="0.2">
      <c r="A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row>
    <row r="684" spans="1:91" ht="2.1" customHeight="1" x14ac:dyDescent="0.2">
      <c r="A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row>
    <row r="685" spans="1:91" ht="2.1" customHeight="1" x14ac:dyDescent="0.2">
      <c r="A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row>
    <row r="686" spans="1:91" ht="2.1" customHeight="1" x14ac:dyDescent="0.2">
      <c r="A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row>
    <row r="687" spans="1:91" ht="2.1" customHeight="1" x14ac:dyDescent="0.2">
      <c r="A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row>
    <row r="688" spans="1:91" ht="2.1" customHeight="1" x14ac:dyDescent="0.2">
      <c r="A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row>
    <row r="689" spans="1:91" ht="2.1" customHeight="1" x14ac:dyDescent="0.2">
      <c r="A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row>
    <row r="690" spans="1:91" ht="2.1" customHeight="1" x14ac:dyDescent="0.2">
      <c r="A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row>
    <row r="691" spans="1:91" ht="2.1" customHeight="1" x14ac:dyDescent="0.2">
      <c r="A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row>
    <row r="692" spans="1:91" ht="7.9" customHeight="1" x14ac:dyDescent="0.2">
      <c r="A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row>
    <row r="693" spans="1:91" ht="7.9" customHeight="1" x14ac:dyDescent="0.2">
      <c r="A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row>
    <row r="694" spans="1:91" ht="7.9" customHeight="1" x14ac:dyDescent="0.2">
      <c r="A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row>
    <row r="695" spans="1:91" ht="7.9" customHeight="1" x14ac:dyDescent="0.2">
      <c r="A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row>
    <row r="696" spans="1:91" ht="7.9" customHeight="1" x14ac:dyDescent="0.2">
      <c r="A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row>
    <row r="697" spans="1:91" ht="7.9" customHeight="1" x14ac:dyDescent="0.2">
      <c r="A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row>
    <row r="698" spans="1:91" ht="7.9" customHeight="1" x14ac:dyDescent="0.2">
      <c r="A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row>
    <row r="699" spans="1:91" ht="7.9" customHeight="1" x14ac:dyDescent="0.2">
      <c r="A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row>
    <row r="700" spans="1:91" ht="7.9" customHeight="1" x14ac:dyDescent="0.2">
      <c r="A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row>
    <row r="701" spans="1:91" ht="7.9" customHeight="1" x14ac:dyDescent="0.2">
      <c r="A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row>
    <row r="702" spans="1:91" ht="7.9" customHeight="1" x14ac:dyDescent="0.2">
      <c r="A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row>
    <row r="703" spans="1:91" ht="7.9" customHeight="1" x14ac:dyDescent="0.2">
      <c r="A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row>
    <row r="704" spans="1:91" ht="7.9" customHeight="1" x14ac:dyDescent="0.2">
      <c r="A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row>
    <row r="705" spans="1:91" ht="7.9" customHeight="1" x14ac:dyDescent="0.2">
      <c r="A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row>
    <row r="706" spans="1:91" ht="7.9" customHeight="1" x14ac:dyDescent="0.2">
      <c r="A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row>
    <row r="707" spans="1:91" ht="7.9" customHeight="1" x14ac:dyDescent="0.2">
      <c r="A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row>
    <row r="708" spans="1:91" ht="7.9" customHeight="1" x14ac:dyDescent="0.2">
      <c r="A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row>
    <row r="709" spans="1:91" ht="7.9" customHeight="1" x14ac:dyDescent="0.2">
      <c r="A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row>
    <row r="710" spans="1:91" ht="7.9" customHeight="1" x14ac:dyDescent="0.2">
      <c r="A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row>
    <row r="711" spans="1:91" ht="7.9" customHeight="1" x14ac:dyDescent="0.2">
      <c r="A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row>
    <row r="712" spans="1:91" ht="7.9" customHeight="1" x14ac:dyDescent="0.2">
      <c r="A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row>
    <row r="713" spans="1:91" ht="7.9" customHeight="1" x14ac:dyDescent="0.2">
      <c r="A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row>
    <row r="714" spans="1:91" ht="7.9" customHeight="1" x14ac:dyDescent="0.2">
      <c r="A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row>
    <row r="715" spans="1:91" ht="7.9" customHeight="1" x14ac:dyDescent="0.2">
      <c r="A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row>
    <row r="716" spans="1:91" ht="7.9" customHeight="1" x14ac:dyDescent="0.2">
      <c r="A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row>
    <row r="717" spans="1:91" ht="7.9" customHeight="1" x14ac:dyDescent="0.2">
      <c r="A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row>
    <row r="718" spans="1:91" ht="7.9" customHeight="1" x14ac:dyDescent="0.2">
      <c r="A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row>
    <row r="719" spans="1:91" ht="7.9" customHeight="1" x14ac:dyDescent="0.2">
      <c r="A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row>
    <row r="720" spans="1:91" ht="7.9" customHeight="1" x14ac:dyDescent="0.2">
      <c r="A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row>
    <row r="721" spans="1:91" ht="7.9" customHeight="1" x14ac:dyDescent="0.2">
      <c r="A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row>
    <row r="722" spans="1:91" ht="7.9" customHeight="1" x14ac:dyDescent="0.2">
      <c r="A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row>
    <row r="723" spans="1:91" ht="2.1" customHeight="1" x14ac:dyDescent="0.2">
      <c r="A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row>
    <row r="724" spans="1:91" ht="2.1" customHeight="1" x14ac:dyDescent="0.2">
      <c r="A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row>
    <row r="725" spans="1:91" ht="2.1" customHeight="1" x14ac:dyDescent="0.2">
      <c r="A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row>
    <row r="726" spans="1:91" ht="2.1" customHeight="1" x14ac:dyDescent="0.2">
      <c r="A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row>
    <row r="727" spans="1:91" ht="2.1" customHeight="1" x14ac:dyDescent="0.2">
      <c r="A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row>
    <row r="728" spans="1:91" ht="2.1" customHeight="1" x14ac:dyDescent="0.2">
      <c r="A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row>
    <row r="729" spans="1:91" ht="2.1" customHeight="1" x14ac:dyDescent="0.2">
      <c r="A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row>
    <row r="730" spans="1:91" ht="2.1" customHeight="1" x14ac:dyDescent="0.2">
      <c r="A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row>
    <row r="731" spans="1:91" ht="2.1" customHeight="1" x14ac:dyDescent="0.2">
      <c r="A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row>
    <row r="732" spans="1:91" ht="2.1" customHeight="1" x14ac:dyDescent="0.2">
      <c r="A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row>
    <row r="733" spans="1:91" ht="2.1" customHeight="1" x14ac:dyDescent="0.2">
      <c r="A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row>
    <row r="734" spans="1:91" ht="2.1" customHeight="1" x14ac:dyDescent="0.2">
      <c r="A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row>
    <row r="735" spans="1:91" ht="7.9" customHeight="1" x14ac:dyDescent="0.2">
      <c r="A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row>
    <row r="736" spans="1:91" ht="7.9" customHeight="1" x14ac:dyDescent="0.2">
      <c r="A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row>
    <row r="737" spans="1:91" ht="7.9" customHeight="1" x14ac:dyDescent="0.2">
      <c r="A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row>
    <row r="738" spans="1:91" ht="7.9" customHeight="1" x14ac:dyDescent="0.2">
      <c r="A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row>
    <row r="739" spans="1:91" ht="7.9" customHeight="1" x14ac:dyDescent="0.2">
      <c r="A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row>
    <row r="740" spans="1:91" ht="7.9" customHeight="1" x14ac:dyDescent="0.2">
      <c r="A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row>
    <row r="741" spans="1:91" ht="7.9" customHeight="1" x14ac:dyDescent="0.2">
      <c r="A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row>
    <row r="742" spans="1:91" ht="7.9" customHeight="1" x14ac:dyDescent="0.2">
      <c r="A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row>
    <row r="743" spans="1:91" ht="7.9" customHeight="1" x14ac:dyDescent="0.2">
      <c r="A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row>
    <row r="744" spans="1:91" ht="7.9" customHeight="1" x14ac:dyDescent="0.2">
      <c r="A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row>
    <row r="745" spans="1:91" ht="7.9" customHeight="1" x14ac:dyDescent="0.2">
      <c r="A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row>
    <row r="746" spans="1:91" ht="7.9" customHeight="1" x14ac:dyDescent="0.2">
      <c r="A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row>
    <row r="747" spans="1:91" ht="7.9" customHeight="1" x14ac:dyDescent="0.2">
      <c r="A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row>
    <row r="748" spans="1:91" ht="7.9" customHeight="1" x14ac:dyDescent="0.2">
      <c r="A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row>
    <row r="749" spans="1:91" ht="7.9" customHeight="1" x14ac:dyDescent="0.2">
      <c r="A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row>
    <row r="750" spans="1:91" ht="7.9" customHeight="1" x14ac:dyDescent="0.2">
      <c r="A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row>
    <row r="751" spans="1:91" ht="7.9" customHeight="1" x14ac:dyDescent="0.2">
      <c r="A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row>
    <row r="752" spans="1:91" ht="7.9" customHeight="1" x14ac:dyDescent="0.2">
      <c r="A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row>
    <row r="753" spans="1:91" ht="7.9" customHeight="1" x14ac:dyDescent="0.2">
      <c r="A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row>
    <row r="754" spans="1:91" ht="7.9" customHeight="1" x14ac:dyDescent="0.2">
      <c r="A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row>
    <row r="755" spans="1:91" ht="7.9" customHeight="1" x14ac:dyDescent="0.2">
      <c r="A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row>
    <row r="756" spans="1:91" ht="7.9" customHeight="1" x14ac:dyDescent="0.2">
      <c r="A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row>
    <row r="757" spans="1:91" ht="7.9" customHeight="1" x14ac:dyDescent="0.2">
      <c r="A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row>
    <row r="758" spans="1:91" ht="7.9" customHeight="1" x14ac:dyDescent="0.2">
      <c r="A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row>
    <row r="759" spans="1:91" ht="7.9" customHeight="1" x14ac:dyDescent="0.2">
      <c r="A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row>
    <row r="760" spans="1:91" ht="7.9" customHeight="1" x14ac:dyDescent="0.2">
      <c r="A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row>
    <row r="761" spans="1:91" ht="7.9" customHeight="1" x14ac:dyDescent="0.2">
      <c r="A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row>
    <row r="762" spans="1:91" ht="2.1" customHeight="1" x14ac:dyDescent="0.2">
      <c r="A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row>
    <row r="763" spans="1:91" ht="2.1" customHeight="1" x14ac:dyDescent="0.2">
      <c r="A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row>
    <row r="764" spans="1:91" ht="2.1" customHeight="1" x14ac:dyDescent="0.2">
      <c r="A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row>
    <row r="765" spans="1:91" ht="2.1" customHeight="1" x14ac:dyDescent="0.2">
      <c r="A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row>
    <row r="766" spans="1:91" ht="2.1" customHeight="1" x14ac:dyDescent="0.2">
      <c r="A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row>
    <row r="767" spans="1:91" ht="2.1" customHeight="1" x14ac:dyDescent="0.2">
      <c r="A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row>
    <row r="768" spans="1:91" ht="2.1" customHeight="1" x14ac:dyDescent="0.2">
      <c r="A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row>
    <row r="769" spans="1:91" ht="2.1" customHeight="1" x14ac:dyDescent="0.2">
      <c r="A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row>
    <row r="770" spans="1:91" ht="2.1" customHeight="1" x14ac:dyDescent="0.2">
      <c r="A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row>
    <row r="771" spans="1:91" ht="2.1" customHeight="1" x14ac:dyDescent="0.2">
      <c r="A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row>
    <row r="772" spans="1:91" ht="2.1" customHeight="1" x14ac:dyDescent="0.2">
      <c r="A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row>
    <row r="773" spans="1:91" ht="2.1" customHeight="1" x14ac:dyDescent="0.2">
      <c r="A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row>
    <row r="774" spans="1:91" ht="2.1" customHeight="1" x14ac:dyDescent="0.2">
      <c r="A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row>
    <row r="775" spans="1:91" ht="2.1" customHeight="1" x14ac:dyDescent="0.2">
      <c r="A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row>
    <row r="776" spans="1:91" ht="2.1" customHeight="1" x14ac:dyDescent="0.2">
      <c r="A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row>
    <row r="777" spans="1:91" ht="2.1" customHeight="1" x14ac:dyDescent="0.2">
      <c r="A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row>
    <row r="778" spans="1:91" ht="7.9" customHeight="1" x14ac:dyDescent="0.2">
      <c r="A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row>
    <row r="779" spans="1:91" ht="7.9" customHeight="1" x14ac:dyDescent="0.2">
      <c r="A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row>
    <row r="780" spans="1:91" ht="7.9" customHeight="1" x14ac:dyDescent="0.2">
      <c r="A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row>
    <row r="781" spans="1:91" ht="7.9" customHeight="1" x14ac:dyDescent="0.2">
      <c r="A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row>
    <row r="782" spans="1:91" ht="7.9" customHeight="1" x14ac:dyDescent="0.2">
      <c r="A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row>
    <row r="783" spans="1:91" ht="7.9" customHeight="1" x14ac:dyDescent="0.2">
      <c r="A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row>
    <row r="784" spans="1:91" ht="7.9" customHeight="1" x14ac:dyDescent="0.2">
      <c r="A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row>
    <row r="785" spans="1:91" ht="7.9" customHeight="1" x14ac:dyDescent="0.2">
      <c r="A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row>
    <row r="786" spans="1:91" ht="7.9" customHeight="1" x14ac:dyDescent="0.2">
      <c r="A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row>
    <row r="787" spans="1:91" ht="7.9" customHeight="1" x14ac:dyDescent="0.2">
      <c r="A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row>
    <row r="788" spans="1:91" ht="7.9" customHeight="1" x14ac:dyDescent="0.2">
      <c r="A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row>
    <row r="789" spans="1:91" ht="2.1" customHeight="1" x14ac:dyDescent="0.2">
      <c r="A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row>
    <row r="790" spans="1:91" ht="2.1" customHeight="1" x14ac:dyDescent="0.2">
      <c r="A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row>
    <row r="791" spans="1:91" ht="2.1" customHeight="1" x14ac:dyDescent="0.2">
      <c r="A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row>
    <row r="792" spans="1:91" ht="2.1" customHeight="1" x14ac:dyDescent="0.2">
      <c r="A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row>
    <row r="793" spans="1:91" ht="2.1" customHeight="1" x14ac:dyDescent="0.2">
      <c r="A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row>
    <row r="794" spans="1:91" ht="2.1" customHeight="1" x14ac:dyDescent="0.2">
      <c r="A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row>
    <row r="795" spans="1:91" ht="2.1" customHeight="1" x14ac:dyDescent="0.2">
      <c r="A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row>
    <row r="796" spans="1:91" ht="2.1" customHeight="1" x14ac:dyDescent="0.2">
      <c r="A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row>
    <row r="797" spans="1:91" ht="2.1" customHeight="1" x14ac:dyDescent="0.2">
      <c r="A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row>
    <row r="798" spans="1:91" ht="2.1" customHeight="1" x14ac:dyDescent="0.2">
      <c r="A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row>
    <row r="799" spans="1:91" ht="2.1" customHeight="1" x14ac:dyDescent="0.2">
      <c r="A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row>
    <row r="800" spans="1:91" ht="2.1" customHeight="1" x14ac:dyDescent="0.2">
      <c r="A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row>
    <row r="801" spans="1:91" ht="2.1" customHeight="1" x14ac:dyDescent="0.2">
      <c r="A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row>
    <row r="802" spans="1:91" ht="2.1" customHeight="1" x14ac:dyDescent="0.2">
      <c r="A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row>
    <row r="803" spans="1:91" ht="2.1" customHeight="1" x14ac:dyDescent="0.2">
      <c r="A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row>
    <row r="804" spans="1:91" ht="2.1" customHeight="1" x14ac:dyDescent="0.2">
      <c r="A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row>
    <row r="805" spans="1:91" ht="2.1" customHeight="1" x14ac:dyDescent="0.2">
      <c r="A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row>
    <row r="806" spans="1:91" ht="2.1" customHeight="1" x14ac:dyDescent="0.2">
      <c r="A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row>
    <row r="807" spans="1:91" ht="2.1" customHeight="1" x14ac:dyDescent="0.2">
      <c r="A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row>
    <row r="808" spans="1:91" ht="2.1" customHeight="1" x14ac:dyDescent="0.2">
      <c r="A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row>
    <row r="809" spans="1:91" ht="2.1" customHeight="1" x14ac:dyDescent="0.2">
      <c r="A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row>
    <row r="810" spans="1:91" ht="2.1" customHeight="1" x14ac:dyDescent="0.2">
      <c r="A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row>
    <row r="811" spans="1:91" ht="2.1" customHeight="1" x14ac:dyDescent="0.2">
      <c r="A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row>
    <row r="812" spans="1:91" ht="2.1" customHeight="1" x14ac:dyDescent="0.2">
      <c r="A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row>
    <row r="813" spans="1:91" ht="2.1" customHeight="1" x14ac:dyDescent="0.2">
      <c r="A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row>
    <row r="814" spans="1:91" ht="2.1" customHeight="1" x14ac:dyDescent="0.2">
      <c r="A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row>
    <row r="815" spans="1:91" ht="2.1" customHeight="1" x14ac:dyDescent="0.2">
      <c r="A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row>
    <row r="816" spans="1:91" ht="2.1" customHeight="1" x14ac:dyDescent="0.2">
      <c r="A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row>
    <row r="817" spans="1:91" ht="2.1" customHeight="1" x14ac:dyDescent="0.2">
      <c r="A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row>
    <row r="818" spans="1:91" ht="2.1" customHeight="1" x14ac:dyDescent="0.2">
      <c r="A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row>
    <row r="819" spans="1:91" ht="2.1" customHeight="1" x14ac:dyDescent="0.2">
      <c r="A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row>
    <row r="820" spans="1:91" ht="2.1" customHeight="1" x14ac:dyDescent="0.2">
      <c r="A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row>
    <row r="821" spans="1:91" ht="7.9" customHeight="1" x14ac:dyDescent="0.2">
      <c r="A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row>
    <row r="822" spans="1:91" ht="7.9" customHeight="1" x14ac:dyDescent="0.2">
      <c r="A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row>
    <row r="823" spans="1:91" ht="7.9" customHeight="1" x14ac:dyDescent="0.2">
      <c r="A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row>
    <row r="824" spans="1:91" ht="7.9" customHeight="1" x14ac:dyDescent="0.2">
      <c r="A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row>
    <row r="825" spans="1:91" ht="7.9" customHeight="1" x14ac:dyDescent="0.2">
      <c r="A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row>
    <row r="826" spans="1:91" ht="7.9" customHeight="1" x14ac:dyDescent="0.2">
      <c r="A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row>
    <row r="827" spans="1:91" ht="7.9" customHeight="1" x14ac:dyDescent="0.2">
      <c r="A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row>
    <row r="828" spans="1:91" ht="7.9" customHeight="1" x14ac:dyDescent="0.2">
      <c r="A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row>
    <row r="829" spans="1:91" ht="7.9" customHeight="1" x14ac:dyDescent="0.2">
      <c r="A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row>
    <row r="830" spans="1:91" ht="7.9" customHeight="1" x14ac:dyDescent="0.2">
      <c r="A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row>
    <row r="831" spans="1:91" ht="2.1" customHeight="1" x14ac:dyDescent="0.2">
      <c r="A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row>
    <row r="832" spans="1:91" ht="2.1" customHeight="1" x14ac:dyDescent="0.2">
      <c r="A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row>
    <row r="833" spans="1:91" ht="2.1" customHeight="1" x14ac:dyDescent="0.2">
      <c r="A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row>
    <row r="834" spans="1:91" ht="2.1" customHeight="1" x14ac:dyDescent="0.2">
      <c r="A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row>
    <row r="835" spans="1:91" ht="2.1" customHeight="1" x14ac:dyDescent="0.2">
      <c r="A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row>
    <row r="836" spans="1:91" ht="2.1" customHeight="1" x14ac:dyDescent="0.2">
      <c r="A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row>
    <row r="837" spans="1:91" ht="2.1" customHeight="1" x14ac:dyDescent="0.2">
      <c r="A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row>
    <row r="838" spans="1:91" ht="2.1" customHeight="1" x14ac:dyDescent="0.2">
      <c r="A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row>
    <row r="839" spans="1:91" ht="2.1" customHeight="1" x14ac:dyDescent="0.2">
      <c r="A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row>
    <row r="840" spans="1:91" ht="2.1" customHeight="1" x14ac:dyDescent="0.2">
      <c r="A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row>
    <row r="841" spans="1:91" ht="2.1" customHeight="1" x14ac:dyDescent="0.2">
      <c r="A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row>
    <row r="842" spans="1:91" ht="2.1" customHeight="1" x14ac:dyDescent="0.2">
      <c r="A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row>
    <row r="843" spans="1:91" ht="2.1" customHeight="1" x14ac:dyDescent="0.2">
      <c r="A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row>
    <row r="844" spans="1:91" ht="2.1" customHeight="1" x14ac:dyDescent="0.2">
      <c r="A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row>
    <row r="845" spans="1:91" ht="2.1" customHeight="1" x14ac:dyDescent="0.2">
      <c r="A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row>
    <row r="846" spans="1:91" ht="2.1" customHeight="1" x14ac:dyDescent="0.2">
      <c r="A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row>
    <row r="847" spans="1:91" ht="2.1" customHeight="1" x14ac:dyDescent="0.2">
      <c r="A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row>
    <row r="848" spans="1:91" ht="2.1" customHeight="1" x14ac:dyDescent="0.2">
      <c r="A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row>
    <row r="849" spans="1:91" ht="2.1" customHeight="1" x14ac:dyDescent="0.2">
      <c r="A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row>
    <row r="850" spans="1:91" ht="2.1" customHeight="1" x14ac:dyDescent="0.2">
      <c r="A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row>
    <row r="851" spans="1:91" ht="2.1" customHeight="1" x14ac:dyDescent="0.2">
      <c r="A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row>
    <row r="852" spans="1:91" ht="2.1" customHeight="1" x14ac:dyDescent="0.2">
      <c r="A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row>
    <row r="853" spans="1:91" ht="2.1" customHeight="1" x14ac:dyDescent="0.2">
      <c r="A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row>
    <row r="854" spans="1:91" ht="2.1" customHeight="1" x14ac:dyDescent="0.2">
      <c r="A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row>
    <row r="855" spans="1:91" ht="2.1" customHeight="1" x14ac:dyDescent="0.2">
      <c r="A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row>
    <row r="856" spans="1:91" ht="2.1" customHeight="1" x14ac:dyDescent="0.2">
      <c r="A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row>
    <row r="857" spans="1:91" ht="2.1" customHeight="1" x14ac:dyDescent="0.2">
      <c r="A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row>
    <row r="858" spans="1:91" ht="2.1" customHeight="1" x14ac:dyDescent="0.2">
      <c r="A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row>
    <row r="859" spans="1:91" ht="2.1" customHeight="1" x14ac:dyDescent="0.2">
      <c r="A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row>
    <row r="860" spans="1:91" ht="2.1" customHeight="1" x14ac:dyDescent="0.2">
      <c r="A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row>
    <row r="861" spans="1:91" ht="2.1" customHeight="1" x14ac:dyDescent="0.2">
      <c r="A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row>
    <row r="862" spans="1:91" ht="2.1" customHeight="1" x14ac:dyDescent="0.2">
      <c r="A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row>
    <row r="863" spans="1:91" ht="2.1" customHeight="1" x14ac:dyDescent="0.2">
      <c r="A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row>
    <row r="864" spans="1:91" ht="8.1" customHeight="1" x14ac:dyDescent="0.2">
      <c r="A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row>
    <row r="865" spans="1:91" ht="8.1" customHeight="1" x14ac:dyDescent="0.2">
      <c r="A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row>
    <row r="866" spans="1:91" ht="8.1" customHeight="1" x14ac:dyDescent="0.2">
      <c r="A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row>
    <row r="867" spans="1:91" ht="8.1" customHeight="1" x14ac:dyDescent="0.2">
      <c r="A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row>
    <row r="868" spans="1:91" ht="8.1" customHeight="1" x14ac:dyDescent="0.2">
      <c r="A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row>
    <row r="869" spans="1:91" ht="8.1" customHeight="1" x14ac:dyDescent="0.2">
      <c r="A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row>
    <row r="870" spans="1:91" ht="8.1" customHeight="1" x14ac:dyDescent="0.2">
      <c r="A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row>
    <row r="871" spans="1:91" ht="8.1" customHeight="1" x14ac:dyDescent="0.2">
      <c r="A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row>
    <row r="872" spans="1:91" ht="8.1" customHeight="1" x14ac:dyDescent="0.2">
      <c r="A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row>
    <row r="873" spans="1:91" ht="2.1" customHeight="1" x14ac:dyDescent="0.2">
      <c r="A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row>
    <row r="874" spans="1:91" ht="2.1" customHeight="1" x14ac:dyDescent="0.2">
      <c r="A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row>
    <row r="875" spans="1:91" ht="2.1" customHeight="1" x14ac:dyDescent="0.2">
      <c r="A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row>
    <row r="876" spans="1:91" ht="2.1" customHeight="1" x14ac:dyDescent="0.2">
      <c r="A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row>
    <row r="877" spans="1:91" ht="2.1" customHeight="1" x14ac:dyDescent="0.2">
      <c r="A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row>
    <row r="878" spans="1:91" ht="2.1" customHeight="1" x14ac:dyDescent="0.2">
      <c r="A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row>
    <row r="879" spans="1:91" ht="2.1" customHeight="1" x14ac:dyDescent="0.2">
      <c r="A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row>
    <row r="880" spans="1:91" ht="2.1" customHeight="1" x14ac:dyDescent="0.2">
      <c r="A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row>
    <row r="881" spans="1:91" ht="2.1" customHeight="1" x14ac:dyDescent="0.2">
      <c r="A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row>
    <row r="882" spans="1:91" ht="2.1" customHeight="1" x14ac:dyDescent="0.2">
      <c r="A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row>
    <row r="883" spans="1:91" ht="2.1" customHeight="1" x14ac:dyDescent="0.2">
      <c r="A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row>
    <row r="884" spans="1:91" ht="2.1" customHeight="1" x14ac:dyDescent="0.2">
      <c r="A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row>
    <row r="885" spans="1:91" ht="2.1" customHeight="1" x14ac:dyDescent="0.2">
      <c r="A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row>
    <row r="886" spans="1:91" ht="2.1" customHeight="1" x14ac:dyDescent="0.2">
      <c r="A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row>
    <row r="887" spans="1:91" ht="2.1" customHeight="1" x14ac:dyDescent="0.2">
      <c r="A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row>
    <row r="888" spans="1:91" ht="2.1" customHeight="1" x14ac:dyDescent="0.2">
      <c r="A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row>
    <row r="889" spans="1:91" ht="2.1" customHeight="1" x14ac:dyDescent="0.2">
      <c r="A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row>
    <row r="890" spans="1:91" ht="2.1" customHeight="1" x14ac:dyDescent="0.2">
      <c r="A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row>
    <row r="891" spans="1:91" ht="2.1" customHeight="1" x14ac:dyDescent="0.2">
      <c r="A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row>
    <row r="892" spans="1:91" ht="2.1" customHeight="1" x14ac:dyDescent="0.2">
      <c r="A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row>
    <row r="893" spans="1:91" ht="2.1" customHeight="1" x14ac:dyDescent="0.2">
      <c r="A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row>
    <row r="894" spans="1:91" ht="2.1" customHeight="1" x14ac:dyDescent="0.2">
      <c r="A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row>
    <row r="895" spans="1:91" ht="2.1" customHeight="1" x14ac:dyDescent="0.2">
      <c r="A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row>
    <row r="896" spans="1:91" ht="2.1" customHeight="1" x14ac:dyDescent="0.2">
      <c r="A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row>
    <row r="897" spans="1:91" ht="2.1" customHeight="1" x14ac:dyDescent="0.2">
      <c r="A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row>
    <row r="898" spans="1:91" ht="2.1" customHeight="1" x14ac:dyDescent="0.2">
      <c r="A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row>
    <row r="899" spans="1:91" ht="2.1" customHeight="1" x14ac:dyDescent="0.2">
      <c r="A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row>
    <row r="900" spans="1:91" ht="2.1" customHeight="1" x14ac:dyDescent="0.2">
      <c r="A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row>
    <row r="901" spans="1:91" ht="2.1" customHeight="1" x14ac:dyDescent="0.2">
      <c r="A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row>
    <row r="902" spans="1:91" ht="2.1" customHeight="1" x14ac:dyDescent="0.2">
      <c r="A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row>
    <row r="903" spans="1:91" ht="2.1" customHeight="1" x14ac:dyDescent="0.2">
      <c r="A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row>
    <row r="904" spans="1:91" ht="2.1" customHeight="1" x14ac:dyDescent="0.2">
      <c r="A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row>
    <row r="905" spans="1:91" ht="2.1" customHeight="1" x14ac:dyDescent="0.2">
      <c r="A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row>
    <row r="906" spans="1:91" ht="2.1" customHeight="1" x14ac:dyDescent="0.2">
      <c r="A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row>
    <row r="907" spans="1:91" ht="8.1" customHeight="1" x14ac:dyDescent="0.2">
      <c r="A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row>
    <row r="908" spans="1:91" ht="8.1" customHeight="1" x14ac:dyDescent="0.2">
      <c r="A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row>
    <row r="909" spans="1:91" ht="8.1" customHeight="1" x14ac:dyDescent="0.2">
      <c r="A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row>
    <row r="910" spans="1:91" ht="8.1" customHeight="1" x14ac:dyDescent="0.2">
      <c r="A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row>
    <row r="911" spans="1:91" ht="8.1" customHeight="1" x14ac:dyDescent="0.2">
      <c r="A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row>
    <row r="912" spans="1:91" ht="8.1" customHeight="1" x14ac:dyDescent="0.2">
      <c r="A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row>
    <row r="913" spans="1:91" ht="8.1" customHeight="1" x14ac:dyDescent="0.2">
      <c r="A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row>
    <row r="914" spans="1:91" ht="8.1" customHeight="1" x14ac:dyDescent="0.2">
      <c r="A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row>
    <row r="915" spans="1:91" ht="8.1" customHeight="1" x14ac:dyDescent="0.2">
      <c r="A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row>
    <row r="916" spans="1:91" ht="8.1" customHeight="1" x14ac:dyDescent="0.2">
      <c r="A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row>
    <row r="917" spans="1:91" ht="8.1" customHeight="1" x14ac:dyDescent="0.2">
      <c r="A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row>
    <row r="918" spans="1:91" ht="8.1" customHeight="1" x14ac:dyDescent="0.2">
      <c r="A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row>
    <row r="919" spans="1:91" ht="2.1" customHeight="1" x14ac:dyDescent="0.2">
      <c r="A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row>
    <row r="920" spans="1:91" ht="2.1" customHeight="1" x14ac:dyDescent="0.2">
      <c r="A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row>
    <row r="921" spans="1:91" ht="2.1" customHeight="1" x14ac:dyDescent="0.2">
      <c r="A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row>
    <row r="922" spans="1:91" ht="2.1" customHeight="1" x14ac:dyDescent="0.2">
      <c r="A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row>
    <row r="923" spans="1:91" ht="2.1" customHeight="1" x14ac:dyDescent="0.2">
      <c r="A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row>
    <row r="924" spans="1:91" ht="2.1" customHeight="1" x14ac:dyDescent="0.2">
      <c r="A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row>
    <row r="925" spans="1:91" ht="2.1" customHeight="1" x14ac:dyDescent="0.2">
      <c r="A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row>
    <row r="926" spans="1:91" ht="2.1" customHeight="1" x14ac:dyDescent="0.2">
      <c r="A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row>
    <row r="927" spans="1:91" ht="2.1" customHeight="1" x14ac:dyDescent="0.2">
      <c r="A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row>
    <row r="928" spans="1:91" ht="2.1" customHeight="1" x14ac:dyDescent="0.2">
      <c r="A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row>
    <row r="929" spans="1:91" ht="2.1" customHeight="1" x14ac:dyDescent="0.2">
      <c r="A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row>
    <row r="930" spans="1:91" ht="2.1" customHeight="1" x14ac:dyDescent="0.2">
      <c r="A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row>
    <row r="931" spans="1:91" ht="2.1" customHeight="1" x14ac:dyDescent="0.2">
      <c r="A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row>
    <row r="932" spans="1:91" ht="2.1" customHeight="1" x14ac:dyDescent="0.2">
      <c r="A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row>
    <row r="933" spans="1:91" ht="2.1" customHeight="1" x14ac:dyDescent="0.2">
      <c r="A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row>
    <row r="934" spans="1:91" ht="2.1" customHeight="1" x14ac:dyDescent="0.2">
      <c r="A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row>
    <row r="935" spans="1:91" ht="2.1" customHeight="1" x14ac:dyDescent="0.2">
      <c r="A935" s="6"/>
      <c r="BQ935" s="6"/>
      <c r="BR935" s="6"/>
      <c r="BS935" s="6"/>
      <c r="BT935" s="6"/>
      <c r="BU935" s="6"/>
      <c r="BV935" s="6"/>
      <c r="BW935" s="6"/>
      <c r="BX935" s="6"/>
      <c r="BY935" s="6"/>
      <c r="BZ935" s="6"/>
      <c r="CA935" s="6"/>
      <c r="CB935" s="6"/>
      <c r="CC935" s="6"/>
      <c r="CD935" s="6"/>
      <c r="CE935" s="6"/>
      <c r="CF935" s="6"/>
      <c r="CG935" s="6"/>
      <c r="CH935" s="6"/>
      <c r="CI935" s="6"/>
      <c r="CJ935" s="6"/>
      <c r="CK935" s="6"/>
      <c r="CL935" s="6"/>
      <c r="CM935" s="6"/>
    </row>
    <row r="936" spans="1:91" ht="2.1" customHeight="1" x14ac:dyDescent="0.2">
      <c r="A936" s="6"/>
      <c r="BQ936" s="6"/>
      <c r="BR936" s="6"/>
      <c r="BS936" s="6"/>
      <c r="BT936" s="6"/>
      <c r="BU936" s="6"/>
      <c r="BV936" s="6"/>
      <c r="BW936" s="6"/>
      <c r="BX936" s="6"/>
      <c r="BY936" s="6"/>
      <c r="BZ936" s="6"/>
      <c r="CA936" s="6"/>
      <c r="CB936" s="6"/>
      <c r="CC936" s="6"/>
      <c r="CD936" s="6"/>
      <c r="CE936" s="6"/>
      <c r="CF936" s="6"/>
      <c r="CG936" s="6"/>
      <c r="CH936" s="6"/>
      <c r="CI936" s="6"/>
      <c r="CJ936" s="6"/>
      <c r="CK936" s="6"/>
      <c r="CL936" s="6"/>
      <c r="CM936" s="6"/>
    </row>
    <row r="937" spans="1:91" ht="2.1" customHeight="1" x14ac:dyDescent="0.2">
      <c r="A937" s="6"/>
      <c r="BQ937" s="6"/>
      <c r="BR937" s="6"/>
      <c r="BS937" s="6"/>
      <c r="BT937" s="6"/>
      <c r="BU937" s="6"/>
      <c r="BV937" s="6"/>
      <c r="BW937" s="6"/>
      <c r="BX937" s="6"/>
      <c r="BY937" s="6"/>
      <c r="BZ937" s="6"/>
      <c r="CA937" s="6"/>
      <c r="CB937" s="6"/>
      <c r="CC937" s="6"/>
      <c r="CD937" s="6"/>
      <c r="CE937" s="6"/>
      <c r="CF937" s="6"/>
      <c r="CG937" s="6"/>
      <c r="CH937" s="6"/>
      <c r="CI937" s="6"/>
      <c r="CJ937" s="6"/>
      <c r="CK937" s="6"/>
      <c r="CL937" s="6"/>
      <c r="CM937" s="6"/>
    </row>
    <row r="938" spans="1:91" ht="2.1" customHeight="1" x14ac:dyDescent="0.2">
      <c r="A938" s="6"/>
      <c r="BQ938" s="6"/>
      <c r="BR938" s="6"/>
      <c r="BS938" s="6"/>
      <c r="BT938" s="6"/>
      <c r="BU938" s="6"/>
      <c r="BV938" s="6"/>
      <c r="BW938" s="6"/>
      <c r="BX938" s="6"/>
      <c r="BY938" s="6"/>
      <c r="BZ938" s="6"/>
      <c r="CA938" s="6"/>
      <c r="CB938" s="6"/>
      <c r="CC938" s="6"/>
      <c r="CD938" s="6"/>
      <c r="CE938" s="6"/>
      <c r="CF938" s="6"/>
      <c r="CG938" s="6"/>
      <c r="CH938" s="6"/>
      <c r="CI938" s="6"/>
      <c r="CJ938" s="6"/>
      <c r="CK938" s="6"/>
      <c r="CL938" s="6"/>
      <c r="CM938" s="6"/>
    </row>
    <row r="939" spans="1:91" ht="2.1" customHeight="1" x14ac:dyDescent="0.2">
      <c r="A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row>
    <row r="940" spans="1:91" ht="2.1" customHeight="1" x14ac:dyDescent="0.2">
      <c r="A940" s="6"/>
      <c r="BQ940" s="6"/>
      <c r="BR940" s="6"/>
      <c r="BS940" s="6"/>
      <c r="BT940" s="6"/>
      <c r="BU940" s="6"/>
      <c r="BV940" s="6"/>
      <c r="BW940" s="6"/>
      <c r="BX940" s="6"/>
      <c r="BY940" s="6"/>
      <c r="BZ940" s="6"/>
      <c r="CA940" s="6"/>
      <c r="CB940" s="6"/>
      <c r="CC940" s="6"/>
      <c r="CD940" s="6"/>
      <c r="CE940" s="6"/>
      <c r="CF940" s="6"/>
      <c r="CG940" s="6"/>
      <c r="CH940" s="6"/>
      <c r="CI940" s="6"/>
      <c r="CJ940" s="6"/>
      <c r="CK940" s="6"/>
      <c r="CL940" s="6"/>
      <c r="CM940" s="6"/>
    </row>
    <row r="941" spans="1:91" ht="2.1" customHeight="1" x14ac:dyDescent="0.2">
      <c r="A941" s="6"/>
      <c r="BQ941" s="6"/>
      <c r="BR941" s="6"/>
      <c r="BS941" s="6"/>
      <c r="BT941" s="6"/>
      <c r="BU941" s="6"/>
      <c r="BV941" s="6"/>
      <c r="BW941" s="6"/>
      <c r="BX941" s="6"/>
      <c r="BY941" s="6"/>
      <c r="BZ941" s="6"/>
      <c r="CA941" s="6"/>
      <c r="CB941" s="6"/>
      <c r="CC941" s="6"/>
      <c r="CD941" s="6"/>
      <c r="CE941" s="6"/>
      <c r="CF941" s="6"/>
      <c r="CG941" s="6"/>
      <c r="CH941" s="6"/>
      <c r="CI941" s="6"/>
      <c r="CJ941" s="6"/>
      <c r="CK941" s="6"/>
      <c r="CL941" s="6"/>
      <c r="CM941" s="6"/>
    </row>
    <row r="942" spans="1:91" ht="2.1" customHeight="1" x14ac:dyDescent="0.2">
      <c r="A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row>
    <row r="943" spans="1:91" ht="2.1" customHeight="1" x14ac:dyDescent="0.2">
      <c r="A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row>
    <row r="944" spans="1:91" ht="2.1" customHeight="1" x14ac:dyDescent="0.2">
      <c r="A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row>
    <row r="945" spans="1:91" ht="2.1" customHeight="1" x14ac:dyDescent="0.2">
      <c r="A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row>
    <row r="946" spans="1:91" ht="2.1" customHeight="1" x14ac:dyDescent="0.2">
      <c r="A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row>
    <row r="947" spans="1:91" ht="2.1" customHeight="1" x14ac:dyDescent="0.2">
      <c r="A947" s="6"/>
      <c r="BQ947" s="6"/>
      <c r="BR947" s="6"/>
      <c r="BS947" s="6"/>
      <c r="BT947" s="6"/>
      <c r="BU947" s="6"/>
      <c r="BV947" s="6"/>
      <c r="BW947" s="6"/>
      <c r="BX947" s="6"/>
      <c r="BY947" s="6"/>
      <c r="BZ947" s="6"/>
      <c r="CA947" s="6"/>
      <c r="CB947" s="6"/>
      <c r="CC947" s="6"/>
      <c r="CD947" s="6"/>
      <c r="CE947" s="6"/>
      <c r="CF947" s="6"/>
      <c r="CG947" s="6"/>
      <c r="CH947" s="6"/>
      <c r="CI947" s="6"/>
      <c r="CJ947" s="6"/>
      <c r="CK947" s="6"/>
      <c r="CL947" s="6"/>
      <c r="CM947" s="6"/>
    </row>
    <row r="948" spans="1:91" ht="2.1" customHeight="1" x14ac:dyDescent="0.2">
      <c r="A948" s="6"/>
      <c r="BQ948" s="6"/>
      <c r="BR948" s="6"/>
      <c r="BS948" s="6"/>
      <c r="BT948" s="6"/>
      <c r="BU948" s="6"/>
      <c r="BV948" s="6"/>
      <c r="BW948" s="6"/>
      <c r="BX948" s="6"/>
      <c r="BY948" s="6"/>
      <c r="BZ948" s="6"/>
      <c r="CA948" s="6"/>
      <c r="CB948" s="6"/>
      <c r="CC948" s="6"/>
      <c r="CD948" s="6"/>
      <c r="CE948" s="6"/>
      <c r="CF948" s="6"/>
      <c r="CG948" s="6"/>
      <c r="CH948" s="6"/>
      <c r="CI948" s="6"/>
      <c r="CJ948" s="6"/>
      <c r="CK948" s="6"/>
      <c r="CL948" s="6"/>
      <c r="CM948" s="6"/>
    </row>
    <row r="949" spans="1:91" ht="2.1" customHeight="1" x14ac:dyDescent="0.2">
      <c r="A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row>
    <row r="950" spans="1:91" ht="8.1" customHeight="1" x14ac:dyDescent="0.2">
      <c r="A950" s="6"/>
      <c r="BQ950" s="6"/>
      <c r="BR950" s="6"/>
      <c r="BS950" s="6"/>
      <c r="BT950" s="6"/>
      <c r="BU950" s="6"/>
      <c r="BV950" s="6"/>
      <c r="BW950" s="6"/>
      <c r="BX950" s="6"/>
      <c r="BY950" s="6"/>
      <c r="BZ950" s="6"/>
      <c r="CA950" s="6"/>
      <c r="CB950" s="6"/>
      <c r="CC950" s="6"/>
      <c r="CD950" s="6"/>
      <c r="CE950" s="6"/>
      <c r="CF950" s="6"/>
      <c r="CG950" s="6"/>
      <c r="CH950" s="6"/>
      <c r="CI950" s="6"/>
      <c r="CJ950" s="6"/>
      <c r="CK950" s="6"/>
      <c r="CL950" s="6"/>
      <c r="CM950" s="6"/>
    </row>
    <row r="951" spans="1:91" ht="7.9" customHeight="1" x14ac:dyDescent="0.2">
      <c r="A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row>
    <row r="952" spans="1:91" ht="7.9" customHeight="1" x14ac:dyDescent="0.2">
      <c r="A952" s="6"/>
      <c r="BQ952" s="6"/>
      <c r="BR952" s="6"/>
      <c r="BS952" s="6"/>
      <c r="BT952" s="6"/>
      <c r="BU952" s="6"/>
      <c r="BV952" s="6"/>
      <c r="BW952" s="6"/>
      <c r="BX952" s="6"/>
      <c r="BY952" s="6"/>
      <c r="BZ952" s="6"/>
      <c r="CA952" s="6"/>
      <c r="CB952" s="6"/>
      <c r="CC952" s="6"/>
      <c r="CD952" s="6"/>
      <c r="CE952" s="6"/>
      <c r="CF952" s="6"/>
      <c r="CG952" s="6"/>
      <c r="CH952" s="6"/>
      <c r="CI952" s="6"/>
      <c r="CJ952" s="6"/>
      <c r="CK952" s="6"/>
      <c r="CL952" s="6"/>
      <c r="CM952" s="6"/>
    </row>
    <row r="953" spans="1:91" ht="7.9" customHeight="1" x14ac:dyDescent="0.2">
      <c r="A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row>
    <row r="954" spans="1:91" ht="7.9" customHeight="1" x14ac:dyDescent="0.2">
      <c r="A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row>
    <row r="955" spans="1:91" ht="7.9" customHeight="1" x14ac:dyDescent="0.2">
      <c r="A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row>
    <row r="956" spans="1:91" ht="7.9" customHeight="1" x14ac:dyDescent="0.2">
      <c r="A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row>
    <row r="957" spans="1:91" ht="7.9" customHeight="1" x14ac:dyDescent="0.2">
      <c r="A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row>
    <row r="958" spans="1:91" ht="7.9" customHeight="1" x14ac:dyDescent="0.2">
      <c r="A958" s="6"/>
      <c r="BQ958" s="6"/>
      <c r="BR958" s="6"/>
      <c r="BS958" s="6"/>
      <c r="BT958" s="6"/>
      <c r="BU958" s="6"/>
      <c r="BV958" s="6"/>
      <c r="BW958" s="6"/>
      <c r="BX958" s="6"/>
      <c r="BY958" s="6"/>
      <c r="BZ958" s="6"/>
      <c r="CA958" s="6"/>
      <c r="CB958" s="6"/>
      <c r="CC958" s="6"/>
      <c r="CD958" s="6"/>
      <c r="CE958" s="6"/>
      <c r="CF958" s="6"/>
      <c r="CG958" s="6"/>
      <c r="CH958" s="6"/>
      <c r="CI958" s="6"/>
      <c r="CJ958" s="6"/>
      <c r="CK958" s="6"/>
      <c r="CL958" s="6"/>
      <c r="CM958" s="6"/>
    </row>
    <row r="959" spans="1:91" ht="7.9" customHeight="1" x14ac:dyDescent="0.2">
      <c r="A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row>
    <row r="960" spans="1:91" ht="7.9" customHeight="1" x14ac:dyDescent="0.2">
      <c r="A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row>
    <row r="961" spans="1:91" ht="2.1" customHeight="1" x14ac:dyDescent="0.2">
      <c r="A961" s="6"/>
      <c r="BQ961" s="6"/>
      <c r="BR961" s="6"/>
      <c r="BS961" s="6"/>
      <c r="BT961" s="6"/>
      <c r="BU961" s="6"/>
      <c r="BV961" s="6"/>
      <c r="BW961" s="6"/>
      <c r="BX961" s="6"/>
      <c r="BY961" s="6"/>
      <c r="BZ961" s="6"/>
      <c r="CA961" s="6"/>
      <c r="CB961" s="6"/>
      <c r="CC961" s="6"/>
      <c r="CD961" s="6"/>
      <c r="CE961" s="6"/>
      <c r="CF961" s="6"/>
      <c r="CG961" s="6"/>
      <c r="CH961" s="6"/>
      <c r="CI961" s="6"/>
      <c r="CJ961" s="6"/>
      <c r="CK961" s="6"/>
      <c r="CL961" s="6"/>
      <c r="CM961" s="6"/>
    </row>
    <row r="962" spans="1:91" ht="2.1" customHeight="1" x14ac:dyDescent="0.2">
      <c r="A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row>
    <row r="963" spans="1:91" ht="2.1" customHeight="1" x14ac:dyDescent="0.2">
      <c r="A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row>
    <row r="964" spans="1:91" ht="2.1" customHeight="1" x14ac:dyDescent="0.2">
      <c r="A964" s="6"/>
      <c r="BQ964" s="6"/>
      <c r="BR964" s="6"/>
      <c r="BS964" s="6"/>
      <c r="BT964" s="6"/>
      <c r="BU964" s="6"/>
      <c r="BV964" s="6"/>
      <c r="BW964" s="6"/>
      <c r="BX964" s="6"/>
      <c r="BY964" s="6"/>
      <c r="BZ964" s="6"/>
      <c r="CA964" s="6"/>
      <c r="CB964" s="6"/>
      <c r="CC964" s="6"/>
      <c r="CD964" s="6"/>
      <c r="CE964" s="6"/>
      <c r="CF964" s="6"/>
      <c r="CG964" s="6"/>
      <c r="CH964" s="6"/>
      <c r="CI964" s="6"/>
      <c r="CJ964" s="6"/>
      <c r="CK964" s="6"/>
      <c r="CL964" s="6"/>
      <c r="CM964" s="6"/>
    </row>
    <row r="965" spans="1:91" ht="2.1" customHeight="1" x14ac:dyDescent="0.2">
      <c r="A965" s="6"/>
      <c r="BQ965" s="6"/>
      <c r="BR965" s="6"/>
      <c r="BS965" s="6"/>
      <c r="BT965" s="6"/>
      <c r="BU965" s="6"/>
      <c r="BV965" s="6"/>
      <c r="BW965" s="6"/>
      <c r="BX965" s="6"/>
      <c r="BY965" s="6"/>
      <c r="BZ965" s="6"/>
      <c r="CA965" s="6"/>
      <c r="CB965" s="6"/>
      <c r="CC965" s="6"/>
      <c r="CD965" s="6"/>
      <c r="CE965" s="6"/>
      <c r="CF965" s="6"/>
      <c r="CG965" s="6"/>
      <c r="CH965" s="6"/>
      <c r="CI965" s="6"/>
      <c r="CJ965" s="6"/>
      <c r="CK965" s="6"/>
      <c r="CL965" s="6"/>
      <c r="CM965" s="6"/>
    </row>
    <row r="966" spans="1:91" ht="2.1" customHeight="1" x14ac:dyDescent="0.2">
      <c r="A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row>
    <row r="967" spans="1:91" ht="2.1" customHeight="1" x14ac:dyDescent="0.2">
      <c r="A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row>
    <row r="968" spans="1:91" ht="2.1" customHeight="1" x14ac:dyDescent="0.2">
      <c r="A968" s="6"/>
      <c r="BQ968" s="6"/>
      <c r="BR968" s="6"/>
      <c r="BS968" s="6"/>
      <c r="BT968" s="6"/>
      <c r="BU968" s="6"/>
      <c r="BV968" s="6"/>
      <c r="BW968" s="6"/>
      <c r="BX968" s="6"/>
      <c r="BY968" s="6"/>
      <c r="BZ968" s="6"/>
      <c r="CA968" s="6"/>
      <c r="CB968" s="6"/>
      <c r="CC968" s="6"/>
      <c r="CD968" s="6"/>
      <c r="CE968" s="6"/>
      <c r="CF968" s="6"/>
      <c r="CG968" s="6"/>
      <c r="CH968" s="6"/>
      <c r="CI968" s="6"/>
      <c r="CJ968" s="6"/>
      <c r="CK968" s="6"/>
      <c r="CL968" s="6"/>
      <c r="CM968" s="6"/>
    </row>
    <row r="969" spans="1:91" ht="2.1" customHeight="1" x14ac:dyDescent="0.2">
      <c r="A969" s="6"/>
      <c r="BQ969" s="6"/>
      <c r="BR969" s="6"/>
      <c r="BS969" s="6"/>
      <c r="BT969" s="6"/>
      <c r="BU969" s="6"/>
      <c r="BV969" s="6"/>
      <c r="BW969" s="6"/>
      <c r="BX969" s="6"/>
      <c r="BY969" s="6"/>
      <c r="BZ969" s="6"/>
      <c r="CA969" s="6"/>
      <c r="CB969" s="6"/>
      <c r="CC969" s="6"/>
      <c r="CD969" s="6"/>
      <c r="CE969" s="6"/>
      <c r="CF969" s="6"/>
      <c r="CG969" s="6"/>
      <c r="CH969" s="6"/>
      <c r="CI969" s="6"/>
      <c r="CJ969" s="6"/>
      <c r="CK969" s="6"/>
      <c r="CL969" s="6"/>
      <c r="CM969" s="6"/>
    </row>
    <row r="970" spans="1:91" ht="2.1" customHeight="1" x14ac:dyDescent="0.2">
      <c r="A970" s="6"/>
      <c r="BQ970" s="6"/>
      <c r="BR970" s="6"/>
      <c r="BS970" s="6"/>
      <c r="BT970" s="6"/>
      <c r="BU970" s="6"/>
      <c r="BV970" s="6"/>
      <c r="BW970" s="6"/>
      <c r="BX970" s="6"/>
      <c r="BY970" s="6"/>
      <c r="BZ970" s="6"/>
      <c r="CA970" s="6"/>
      <c r="CB970" s="6"/>
      <c r="CC970" s="6"/>
      <c r="CD970" s="6"/>
      <c r="CE970" s="6"/>
      <c r="CF970" s="6"/>
      <c r="CG970" s="6"/>
      <c r="CH970" s="6"/>
      <c r="CI970" s="6"/>
      <c r="CJ970" s="6"/>
      <c r="CK970" s="6"/>
      <c r="CL970" s="6"/>
      <c r="CM970" s="6"/>
    </row>
    <row r="971" spans="1:91" ht="2.1" customHeight="1" x14ac:dyDescent="0.2">
      <c r="A971" s="6"/>
      <c r="BQ971" s="6"/>
      <c r="BR971" s="6"/>
      <c r="BS971" s="6"/>
      <c r="BT971" s="6"/>
      <c r="BU971" s="6"/>
      <c r="BV971" s="6"/>
      <c r="BW971" s="6"/>
      <c r="BX971" s="6"/>
      <c r="BY971" s="6"/>
      <c r="BZ971" s="6"/>
      <c r="CA971" s="6"/>
      <c r="CB971" s="6"/>
      <c r="CC971" s="6"/>
      <c r="CD971" s="6"/>
      <c r="CE971" s="6"/>
      <c r="CF971" s="6"/>
      <c r="CG971" s="6"/>
      <c r="CH971" s="6"/>
      <c r="CI971" s="6"/>
      <c r="CJ971" s="6"/>
      <c r="CK971" s="6"/>
      <c r="CL971" s="6"/>
      <c r="CM971" s="6"/>
    </row>
    <row r="972" spans="1:91" ht="2.1" customHeight="1" x14ac:dyDescent="0.2">
      <c r="A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row>
    <row r="973" spans="1:91" ht="2.1" customHeight="1" x14ac:dyDescent="0.2">
      <c r="A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row>
    <row r="974" spans="1:91" ht="2.1" customHeight="1" x14ac:dyDescent="0.2">
      <c r="A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row>
    <row r="975" spans="1:91" ht="2.1" customHeight="1" x14ac:dyDescent="0.2">
      <c r="A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row>
    <row r="976" spans="1:91" ht="2.1" customHeight="1" x14ac:dyDescent="0.2">
      <c r="A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row>
    <row r="977" spans="1:91" ht="2.1" customHeight="1" x14ac:dyDescent="0.2">
      <c r="A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row>
    <row r="978" spans="1:91" ht="2.1" customHeight="1" x14ac:dyDescent="0.2">
      <c r="A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row>
    <row r="979" spans="1:91" ht="2.1" customHeight="1" x14ac:dyDescent="0.2">
      <c r="A979" s="6"/>
      <c r="BQ979" s="6"/>
      <c r="BR979" s="6"/>
      <c r="BS979" s="6"/>
      <c r="BT979" s="6"/>
      <c r="BU979" s="6"/>
      <c r="BV979" s="6"/>
      <c r="BW979" s="6"/>
      <c r="BX979" s="6"/>
      <c r="BY979" s="6"/>
      <c r="BZ979" s="6"/>
      <c r="CA979" s="6"/>
      <c r="CB979" s="6"/>
      <c r="CC979" s="6"/>
      <c r="CD979" s="6"/>
      <c r="CE979" s="6"/>
      <c r="CF979" s="6"/>
      <c r="CG979" s="6"/>
      <c r="CH979" s="6"/>
      <c r="CI979" s="6"/>
      <c r="CJ979" s="6"/>
      <c r="CK979" s="6"/>
      <c r="CL979" s="6"/>
      <c r="CM979" s="6"/>
    </row>
    <row r="980" spans="1:91" ht="2.1" customHeight="1" x14ac:dyDescent="0.2">
      <c r="A980" s="6"/>
      <c r="BQ980" s="6"/>
      <c r="BR980" s="6"/>
      <c r="BS980" s="6"/>
      <c r="BT980" s="6"/>
      <c r="BU980" s="6"/>
      <c r="BV980" s="6"/>
      <c r="BW980" s="6"/>
      <c r="BX980" s="6"/>
      <c r="BY980" s="6"/>
      <c r="BZ980" s="6"/>
      <c r="CA980" s="6"/>
      <c r="CB980" s="6"/>
      <c r="CC980" s="6"/>
      <c r="CD980" s="6"/>
      <c r="CE980" s="6"/>
      <c r="CF980" s="6"/>
      <c r="CG980" s="6"/>
      <c r="CH980" s="6"/>
      <c r="CI980" s="6"/>
      <c r="CJ980" s="6"/>
      <c r="CK980" s="6"/>
      <c r="CL980" s="6"/>
      <c r="CM980" s="6"/>
    </row>
    <row r="981" spans="1:91" ht="2.1" customHeight="1" x14ac:dyDescent="0.2">
      <c r="A981" s="6"/>
      <c r="BQ981" s="6"/>
      <c r="BR981" s="6"/>
      <c r="BS981" s="6"/>
      <c r="BT981" s="6"/>
      <c r="BU981" s="6"/>
      <c r="BV981" s="6"/>
      <c r="BW981" s="6"/>
      <c r="BX981" s="6"/>
      <c r="BY981" s="6"/>
      <c r="BZ981" s="6"/>
      <c r="CA981" s="6"/>
      <c r="CB981" s="6"/>
      <c r="CC981" s="6"/>
      <c r="CD981" s="6"/>
      <c r="CE981" s="6"/>
      <c r="CF981" s="6"/>
      <c r="CG981" s="6"/>
      <c r="CH981" s="6"/>
      <c r="CI981" s="6"/>
      <c r="CJ981" s="6"/>
      <c r="CK981" s="6"/>
      <c r="CL981" s="6"/>
      <c r="CM981" s="6"/>
    </row>
    <row r="982" spans="1:91" ht="2.1" customHeight="1" x14ac:dyDescent="0.2">
      <c r="A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row>
    <row r="983" spans="1:91" ht="2.1" customHeight="1" x14ac:dyDescent="0.2">
      <c r="A983" s="6"/>
      <c r="BQ983" s="6"/>
      <c r="BR983" s="6"/>
      <c r="BS983" s="6"/>
      <c r="BT983" s="6"/>
      <c r="BU983" s="6"/>
      <c r="BV983" s="6"/>
      <c r="BW983" s="6"/>
      <c r="BX983" s="6"/>
      <c r="BY983" s="6"/>
      <c r="BZ983" s="6"/>
      <c r="CA983" s="6"/>
      <c r="CB983" s="6"/>
      <c r="CC983" s="6"/>
      <c r="CD983" s="6"/>
      <c r="CE983" s="6"/>
      <c r="CF983" s="6"/>
      <c r="CG983" s="6"/>
      <c r="CH983" s="6"/>
      <c r="CI983" s="6"/>
      <c r="CJ983" s="6"/>
      <c r="CK983" s="6"/>
      <c r="CL983" s="6"/>
      <c r="CM983" s="6"/>
    </row>
    <row r="984" spans="1:91" ht="2.1" customHeight="1" x14ac:dyDescent="0.2">
      <c r="A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row>
    <row r="985" spans="1:91" ht="2.1" customHeight="1" x14ac:dyDescent="0.2">
      <c r="A985" s="6"/>
      <c r="BQ985" s="6"/>
      <c r="BR985" s="6"/>
      <c r="BS985" s="6"/>
      <c r="BT985" s="6"/>
      <c r="BU985" s="6"/>
      <c r="BV985" s="6"/>
      <c r="BW985" s="6"/>
      <c r="BX985" s="6"/>
      <c r="BY985" s="6"/>
      <c r="BZ985" s="6"/>
      <c r="CA985" s="6"/>
      <c r="CB985" s="6"/>
      <c r="CC985" s="6"/>
      <c r="CD985" s="6"/>
      <c r="CE985" s="6"/>
      <c r="CF985" s="6"/>
      <c r="CG985" s="6"/>
      <c r="CH985" s="6"/>
      <c r="CI985" s="6"/>
      <c r="CJ985" s="6"/>
      <c r="CK985" s="6"/>
      <c r="CL985" s="6"/>
      <c r="CM985" s="6"/>
    </row>
    <row r="986" spans="1:91" ht="2.1" customHeight="1" x14ac:dyDescent="0.2">
      <c r="A986" s="6"/>
      <c r="BQ986" s="6"/>
      <c r="BR986" s="6"/>
      <c r="BS986" s="6"/>
      <c r="BT986" s="6"/>
      <c r="BU986" s="6"/>
      <c r="BV986" s="6"/>
      <c r="BW986" s="6"/>
      <c r="BX986" s="6"/>
      <c r="BY986" s="6"/>
      <c r="BZ986" s="6"/>
      <c r="CA986" s="6"/>
      <c r="CB986" s="6"/>
      <c r="CC986" s="6"/>
      <c r="CD986" s="6"/>
      <c r="CE986" s="6"/>
      <c r="CF986" s="6"/>
      <c r="CG986" s="6"/>
      <c r="CH986" s="6"/>
      <c r="CI986" s="6"/>
      <c r="CJ986" s="6"/>
      <c r="CK986" s="6"/>
      <c r="CL986" s="6"/>
      <c r="CM986" s="6"/>
    </row>
    <row r="987" spans="1:91" ht="2.1" customHeight="1" x14ac:dyDescent="0.2">
      <c r="A987" s="6"/>
      <c r="BQ987" s="6"/>
      <c r="BR987" s="6"/>
      <c r="BS987" s="6"/>
      <c r="BT987" s="6"/>
      <c r="BU987" s="6"/>
      <c r="BV987" s="6"/>
      <c r="BW987" s="6"/>
      <c r="BX987" s="6"/>
      <c r="BY987" s="6"/>
      <c r="BZ987" s="6"/>
      <c r="CA987" s="6"/>
      <c r="CB987" s="6"/>
      <c r="CC987" s="6"/>
      <c r="CD987" s="6"/>
      <c r="CE987" s="6"/>
      <c r="CF987" s="6"/>
      <c r="CG987" s="6"/>
      <c r="CH987" s="6"/>
      <c r="CI987" s="6"/>
      <c r="CJ987" s="6"/>
      <c r="CK987" s="6"/>
      <c r="CL987" s="6"/>
      <c r="CM987" s="6"/>
    </row>
    <row r="988" spans="1:91" ht="2.1" customHeight="1" x14ac:dyDescent="0.2">
      <c r="A988" s="6"/>
      <c r="BQ988" s="6"/>
      <c r="BR988" s="6"/>
      <c r="BS988" s="6"/>
      <c r="BT988" s="6"/>
      <c r="BU988" s="6"/>
      <c r="BV988" s="6"/>
      <c r="BW988" s="6"/>
      <c r="BX988" s="6"/>
      <c r="BY988" s="6"/>
      <c r="BZ988" s="6"/>
      <c r="CA988" s="6"/>
      <c r="CB988" s="6"/>
      <c r="CC988" s="6"/>
      <c r="CD988" s="6"/>
      <c r="CE988" s="6"/>
      <c r="CF988" s="6"/>
      <c r="CG988" s="6"/>
      <c r="CH988" s="6"/>
      <c r="CI988" s="6"/>
      <c r="CJ988" s="6"/>
      <c r="CK988" s="6"/>
      <c r="CL988" s="6"/>
      <c r="CM988" s="6"/>
    </row>
    <row r="989" spans="1:91" ht="2.1" customHeight="1" x14ac:dyDescent="0.2">
      <c r="A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row>
    <row r="990" spans="1:91" ht="2.1" customHeight="1" x14ac:dyDescent="0.2">
      <c r="A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row>
    <row r="991" spans="1:91" ht="2.1" customHeight="1" x14ac:dyDescent="0.2">
      <c r="A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row>
    <row r="992" spans="1:91" ht="2.1" customHeight="1" x14ac:dyDescent="0.2">
      <c r="A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row>
    <row r="993" spans="1:91" ht="7.9" customHeight="1" x14ac:dyDescent="0.2">
      <c r="A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row>
    <row r="994" spans="1:91" ht="7.9" customHeight="1" x14ac:dyDescent="0.2">
      <c r="A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row>
    <row r="995" spans="1:91" ht="7.9" customHeight="1" x14ac:dyDescent="0.2">
      <c r="A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row>
    <row r="996" spans="1:91" ht="7.9" customHeight="1" x14ac:dyDescent="0.2">
      <c r="A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row>
    <row r="997" spans="1:91" ht="7.9" customHeight="1" x14ac:dyDescent="0.2">
      <c r="A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row>
    <row r="998" spans="1:91" ht="7.9" customHeight="1" x14ac:dyDescent="0.2">
      <c r="A998" s="6"/>
      <c r="BQ998" s="6"/>
      <c r="BR998" s="6"/>
      <c r="BS998" s="6"/>
      <c r="BT998" s="6"/>
      <c r="BU998" s="6"/>
      <c r="BV998" s="6"/>
      <c r="BW998" s="6"/>
      <c r="BX998" s="6"/>
      <c r="BY998" s="6"/>
      <c r="BZ998" s="6"/>
      <c r="CA998" s="6"/>
      <c r="CB998" s="6"/>
      <c r="CC998" s="6"/>
      <c r="CD998" s="6"/>
      <c r="CE998" s="6"/>
      <c r="CF998" s="6"/>
      <c r="CG998" s="6"/>
      <c r="CH998" s="6"/>
      <c r="CI998" s="6"/>
      <c r="CJ998" s="6"/>
      <c r="CK998" s="6"/>
      <c r="CL998" s="6"/>
      <c r="CM998" s="6"/>
    </row>
    <row r="999" spans="1:91" ht="7.9" customHeight="1" x14ac:dyDescent="0.2">
      <c r="A999" s="6"/>
      <c r="BQ999" s="6"/>
      <c r="BR999" s="6"/>
      <c r="BS999" s="6"/>
      <c r="BT999" s="6"/>
      <c r="BU999" s="6"/>
      <c r="BV999" s="6"/>
      <c r="BW999" s="6"/>
      <c r="BX999" s="6"/>
      <c r="BY999" s="6"/>
      <c r="BZ999" s="6"/>
      <c r="CA999" s="6"/>
      <c r="CB999" s="6"/>
      <c r="CC999" s="6"/>
      <c r="CD999" s="6"/>
      <c r="CE999" s="6"/>
      <c r="CF999" s="6"/>
      <c r="CG999" s="6"/>
      <c r="CH999" s="6"/>
      <c r="CI999" s="6"/>
      <c r="CJ999" s="6"/>
      <c r="CK999" s="6"/>
      <c r="CL999" s="6"/>
      <c r="CM999" s="6"/>
    </row>
    <row r="1000" spans="1:91" ht="7.9" customHeight="1" x14ac:dyDescent="0.2">
      <c r="A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row>
    <row r="1001" spans="1:91" ht="7.9" customHeight="1" x14ac:dyDescent="0.2">
      <c r="A1001" s="6"/>
      <c r="BQ1001" s="6"/>
      <c r="BR1001" s="6"/>
      <c r="BS1001" s="6"/>
      <c r="BT1001" s="6"/>
      <c r="BU1001" s="6"/>
      <c r="BV1001" s="6"/>
      <c r="BW1001" s="6"/>
      <c r="BX1001" s="6"/>
      <c r="BY1001" s="6"/>
      <c r="BZ1001" s="6"/>
      <c r="CA1001" s="6"/>
      <c r="CB1001" s="6"/>
      <c r="CC1001" s="6"/>
      <c r="CD1001" s="6"/>
      <c r="CE1001" s="6"/>
      <c r="CF1001" s="6"/>
      <c r="CG1001" s="6"/>
      <c r="CH1001" s="6"/>
      <c r="CI1001" s="6"/>
      <c r="CJ1001" s="6"/>
      <c r="CK1001" s="6"/>
      <c r="CL1001" s="6"/>
      <c r="CM1001" s="6"/>
    </row>
    <row r="1002" spans="1:91" ht="7.9" customHeight="1" x14ac:dyDescent="0.2">
      <c r="A1002" s="6"/>
      <c r="BQ1002" s="6"/>
      <c r="BR1002" s="6"/>
      <c r="BS1002" s="6"/>
      <c r="BT1002" s="6"/>
      <c r="BU1002" s="6"/>
      <c r="BV1002" s="6"/>
      <c r="BW1002" s="6"/>
      <c r="BX1002" s="6"/>
      <c r="BY1002" s="6"/>
      <c r="BZ1002" s="6"/>
      <c r="CA1002" s="6"/>
      <c r="CB1002" s="6"/>
      <c r="CC1002" s="6"/>
      <c r="CD1002" s="6"/>
      <c r="CE1002" s="6"/>
      <c r="CF1002" s="6"/>
      <c r="CG1002" s="6"/>
      <c r="CH1002" s="6"/>
      <c r="CI1002" s="6"/>
      <c r="CJ1002" s="6"/>
      <c r="CK1002" s="6"/>
      <c r="CL1002" s="6"/>
      <c r="CM1002" s="6"/>
    </row>
    <row r="1003" spans="1:91" ht="7.9" customHeight="1" x14ac:dyDescent="0.2">
      <c r="A1003" s="6"/>
      <c r="BQ1003" s="6"/>
      <c r="BR1003" s="6"/>
      <c r="BS1003" s="6"/>
      <c r="BT1003" s="6"/>
      <c r="BU1003" s="6"/>
      <c r="BV1003" s="6"/>
      <c r="BW1003" s="6"/>
      <c r="BX1003" s="6"/>
      <c r="BY1003" s="6"/>
      <c r="BZ1003" s="6"/>
      <c r="CA1003" s="6"/>
      <c r="CB1003" s="6"/>
      <c r="CC1003" s="6"/>
      <c r="CD1003" s="6"/>
      <c r="CE1003" s="6"/>
      <c r="CF1003" s="6"/>
      <c r="CG1003" s="6"/>
      <c r="CH1003" s="6"/>
      <c r="CI1003" s="6"/>
      <c r="CJ1003" s="6"/>
      <c r="CK1003" s="6"/>
      <c r="CL1003" s="6"/>
      <c r="CM1003" s="6"/>
    </row>
    <row r="1004" spans="1:91" ht="7.9" customHeight="1" x14ac:dyDescent="0.2">
      <c r="A1004" s="6"/>
      <c r="BQ1004" s="6"/>
      <c r="BR1004" s="6"/>
      <c r="BS1004" s="6"/>
      <c r="BT1004" s="6"/>
      <c r="BU1004" s="6"/>
      <c r="BV1004" s="6"/>
      <c r="BW1004" s="6"/>
      <c r="BX1004" s="6"/>
      <c r="BY1004" s="6"/>
      <c r="BZ1004" s="6"/>
      <c r="CA1004" s="6"/>
      <c r="CB1004" s="6"/>
      <c r="CC1004" s="6"/>
      <c r="CD1004" s="6"/>
      <c r="CE1004" s="6"/>
      <c r="CF1004" s="6"/>
      <c r="CG1004" s="6"/>
      <c r="CH1004" s="6"/>
      <c r="CI1004" s="6"/>
      <c r="CJ1004" s="6"/>
      <c r="CK1004" s="6"/>
      <c r="CL1004" s="6"/>
      <c r="CM1004" s="6"/>
    </row>
    <row r="1005" spans="1:91" ht="7.9" customHeight="1" x14ac:dyDescent="0.2">
      <c r="A1005" s="6"/>
      <c r="BQ1005" s="6"/>
      <c r="BR1005" s="6"/>
      <c r="BS1005" s="6"/>
      <c r="BT1005" s="6"/>
      <c r="BU1005" s="6"/>
      <c r="BV1005" s="6"/>
      <c r="BW1005" s="6"/>
      <c r="BX1005" s="6"/>
      <c r="BY1005" s="6"/>
      <c r="BZ1005" s="6"/>
      <c r="CA1005" s="6"/>
      <c r="CB1005" s="6"/>
      <c r="CC1005" s="6"/>
      <c r="CD1005" s="6"/>
      <c r="CE1005" s="6"/>
      <c r="CF1005" s="6"/>
      <c r="CG1005" s="6"/>
      <c r="CH1005" s="6"/>
      <c r="CI1005" s="6"/>
      <c r="CJ1005" s="6"/>
      <c r="CK1005" s="6"/>
      <c r="CL1005" s="6"/>
      <c r="CM1005" s="6"/>
    </row>
    <row r="1006" spans="1:91" ht="7.9" customHeight="1" x14ac:dyDescent="0.2">
      <c r="A1006" s="6"/>
      <c r="BQ1006" s="6"/>
      <c r="BR1006" s="6"/>
      <c r="BS1006" s="6"/>
      <c r="BT1006" s="6"/>
      <c r="BU1006" s="6"/>
      <c r="BV1006" s="6"/>
      <c r="BW1006" s="6"/>
      <c r="BX1006" s="6"/>
      <c r="BY1006" s="6"/>
      <c r="BZ1006" s="6"/>
      <c r="CA1006" s="6"/>
      <c r="CB1006" s="6"/>
      <c r="CC1006" s="6"/>
      <c r="CD1006" s="6"/>
      <c r="CE1006" s="6"/>
      <c r="CF1006" s="6"/>
      <c r="CG1006" s="6"/>
      <c r="CH1006" s="6"/>
      <c r="CI1006" s="6"/>
      <c r="CJ1006" s="6"/>
      <c r="CK1006" s="6"/>
      <c r="CL1006" s="6"/>
      <c r="CM1006" s="6"/>
    </row>
    <row r="1007" spans="1:91" ht="7.9" customHeight="1" x14ac:dyDescent="0.2">
      <c r="A1007" s="6"/>
      <c r="BQ1007" s="6"/>
      <c r="BR1007" s="6"/>
      <c r="BS1007" s="6"/>
      <c r="BT1007" s="6"/>
      <c r="BU1007" s="6"/>
      <c r="BV1007" s="6"/>
      <c r="BW1007" s="6"/>
      <c r="BX1007" s="6"/>
      <c r="BY1007" s="6"/>
      <c r="BZ1007" s="6"/>
      <c r="CA1007" s="6"/>
      <c r="CB1007" s="6"/>
      <c r="CC1007" s="6"/>
      <c r="CD1007" s="6"/>
      <c r="CE1007" s="6"/>
      <c r="CF1007" s="6"/>
      <c r="CG1007" s="6"/>
      <c r="CH1007" s="6"/>
      <c r="CI1007" s="6"/>
      <c r="CJ1007" s="6"/>
      <c r="CK1007" s="6"/>
      <c r="CL1007" s="6"/>
      <c r="CM1007" s="6"/>
    </row>
    <row r="1008" spans="1:91" ht="7.9" customHeight="1" x14ac:dyDescent="0.2">
      <c r="A1008" s="6"/>
      <c r="BQ1008" s="6"/>
      <c r="BR1008" s="6"/>
      <c r="BS1008" s="6"/>
      <c r="BT1008" s="6"/>
      <c r="BU1008" s="6"/>
      <c r="BV1008" s="6"/>
      <c r="BW1008" s="6"/>
      <c r="BX1008" s="6"/>
      <c r="BY1008" s="6"/>
      <c r="BZ1008" s="6"/>
      <c r="CA1008" s="6"/>
      <c r="CB1008" s="6"/>
      <c r="CC1008" s="6"/>
      <c r="CD1008" s="6"/>
      <c r="CE1008" s="6"/>
      <c r="CF1008" s="6"/>
      <c r="CG1008" s="6"/>
      <c r="CH1008" s="6"/>
      <c r="CI1008" s="6"/>
      <c r="CJ1008" s="6"/>
      <c r="CK1008" s="6"/>
      <c r="CL1008" s="6"/>
      <c r="CM1008" s="6"/>
    </row>
    <row r="1009" spans="1:91" ht="7.9" customHeight="1" x14ac:dyDescent="0.2">
      <c r="A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row>
    <row r="1010" spans="1:91" ht="7.9" customHeight="1" x14ac:dyDescent="0.2">
      <c r="A1010" s="6"/>
      <c r="BQ1010" s="6"/>
      <c r="BR1010" s="6"/>
      <c r="BS1010" s="6"/>
      <c r="BT1010" s="6"/>
      <c r="BU1010" s="6"/>
      <c r="BV1010" s="6"/>
      <c r="BW1010" s="6"/>
      <c r="BX1010" s="6"/>
      <c r="BY1010" s="6"/>
      <c r="BZ1010" s="6"/>
      <c r="CA1010" s="6"/>
      <c r="CB1010" s="6"/>
      <c r="CC1010" s="6"/>
      <c r="CD1010" s="6"/>
      <c r="CE1010" s="6"/>
      <c r="CF1010" s="6"/>
      <c r="CG1010" s="6"/>
      <c r="CH1010" s="6"/>
      <c r="CI1010" s="6"/>
      <c r="CJ1010" s="6"/>
      <c r="CK1010" s="6"/>
      <c r="CL1010" s="6"/>
      <c r="CM1010" s="6"/>
    </row>
    <row r="1011" spans="1:91" ht="7.9" customHeight="1" x14ac:dyDescent="0.2">
      <c r="A1011" s="6"/>
      <c r="BQ1011" s="6"/>
      <c r="BR1011" s="6"/>
      <c r="BS1011" s="6"/>
      <c r="BT1011" s="6"/>
      <c r="BU1011" s="6"/>
      <c r="BV1011" s="6"/>
      <c r="BW1011" s="6"/>
      <c r="BX1011" s="6"/>
      <c r="BY1011" s="6"/>
      <c r="BZ1011" s="6"/>
      <c r="CA1011" s="6"/>
      <c r="CB1011" s="6"/>
      <c r="CC1011" s="6"/>
      <c r="CD1011" s="6"/>
      <c r="CE1011" s="6"/>
      <c r="CF1011" s="6"/>
      <c r="CG1011" s="6"/>
      <c r="CH1011" s="6"/>
      <c r="CI1011" s="6"/>
      <c r="CJ1011" s="6"/>
      <c r="CK1011" s="6"/>
      <c r="CL1011" s="6"/>
      <c r="CM1011" s="6"/>
    </row>
    <row r="1012" spans="1:91" ht="7.9" customHeight="1" x14ac:dyDescent="0.2">
      <c r="A1012" s="6"/>
      <c r="BQ1012" s="6"/>
      <c r="BR1012" s="6"/>
      <c r="BS1012" s="6"/>
      <c r="BT1012" s="6"/>
      <c r="BU1012" s="6"/>
      <c r="BV1012" s="6"/>
      <c r="BW1012" s="6"/>
      <c r="BX1012" s="6"/>
      <c r="BY1012" s="6"/>
      <c r="BZ1012" s="6"/>
      <c r="CA1012" s="6"/>
      <c r="CB1012" s="6"/>
      <c r="CC1012" s="6"/>
      <c r="CD1012" s="6"/>
      <c r="CE1012" s="6"/>
      <c r="CF1012" s="6"/>
      <c r="CG1012" s="6"/>
      <c r="CH1012" s="6"/>
      <c r="CI1012" s="6"/>
      <c r="CJ1012" s="6"/>
      <c r="CK1012" s="6"/>
      <c r="CL1012" s="6"/>
      <c r="CM1012" s="6"/>
    </row>
    <row r="1013" spans="1:91" ht="7.9" customHeight="1" x14ac:dyDescent="0.2">
      <c r="A1013" s="6"/>
      <c r="BQ1013" s="6"/>
      <c r="BR1013" s="6"/>
      <c r="BS1013" s="6"/>
      <c r="BT1013" s="6"/>
      <c r="BU1013" s="6"/>
      <c r="BV1013" s="6"/>
      <c r="BW1013" s="6"/>
      <c r="BX1013" s="6"/>
      <c r="BY1013" s="6"/>
      <c r="BZ1013" s="6"/>
      <c r="CA1013" s="6"/>
      <c r="CB1013" s="6"/>
      <c r="CC1013" s="6"/>
      <c r="CD1013" s="6"/>
      <c r="CE1013" s="6"/>
      <c r="CF1013" s="6"/>
      <c r="CG1013" s="6"/>
      <c r="CH1013" s="6"/>
      <c r="CI1013" s="6"/>
      <c r="CJ1013" s="6"/>
      <c r="CK1013" s="6"/>
      <c r="CL1013" s="6"/>
      <c r="CM1013" s="6"/>
    </row>
    <row r="1014" spans="1:91" ht="7.9" customHeight="1" x14ac:dyDescent="0.2">
      <c r="A1014" s="6"/>
      <c r="BQ1014" s="6"/>
      <c r="BR1014" s="6"/>
      <c r="BS1014" s="6"/>
      <c r="BT1014" s="6"/>
      <c r="BU1014" s="6"/>
      <c r="BV1014" s="6"/>
      <c r="BW1014" s="6"/>
      <c r="BX1014" s="6"/>
      <c r="BY1014" s="6"/>
      <c r="BZ1014" s="6"/>
      <c r="CA1014" s="6"/>
      <c r="CB1014" s="6"/>
      <c r="CC1014" s="6"/>
      <c r="CD1014" s="6"/>
      <c r="CE1014" s="6"/>
      <c r="CF1014" s="6"/>
      <c r="CG1014" s="6"/>
      <c r="CH1014" s="6"/>
      <c r="CI1014" s="6"/>
      <c r="CJ1014" s="6"/>
      <c r="CK1014" s="6"/>
      <c r="CL1014" s="6"/>
      <c r="CM1014" s="6"/>
    </row>
    <row r="1015" spans="1:91" ht="7.9" customHeight="1" x14ac:dyDescent="0.2">
      <c r="A1015" s="6"/>
      <c r="BQ1015" s="6"/>
      <c r="BR1015" s="6"/>
      <c r="BS1015" s="6"/>
      <c r="BT1015" s="6"/>
      <c r="BU1015" s="6"/>
      <c r="BV1015" s="6"/>
      <c r="BW1015" s="6"/>
      <c r="BX1015" s="6"/>
      <c r="BY1015" s="6"/>
      <c r="BZ1015" s="6"/>
      <c r="CA1015" s="6"/>
      <c r="CB1015" s="6"/>
      <c r="CC1015" s="6"/>
      <c r="CD1015" s="6"/>
      <c r="CE1015" s="6"/>
      <c r="CF1015" s="6"/>
      <c r="CG1015" s="6"/>
      <c r="CH1015" s="6"/>
      <c r="CI1015" s="6"/>
      <c r="CJ1015" s="6"/>
      <c r="CK1015" s="6"/>
      <c r="CL1015" s="6"/>
      <c r="CM1015" s="6"/>
    </row>
    <row r="1016" spans="1:91" ht="7.9" customHeight="1" x14ac:dyDescent="0.2">
      <c r="A1016" s="6"/>
      <c r="BQ1016" s="6"/>
      <c r="BR1016" s="6"/>
      <c r="BS1016" s="6"/>
      <c r="BT1016" s="6"/>
      <c r="BU1016" s="6"/>
      <c r="BV1016" s="6"/>
      <c r="BW1016" s="6"/>
      <c r="BX1016" s="6"/>
      <c r="BY1016" s="6"/>
      <c r="BZ1016" s="6"/>
      <c r="CA1016" s="6"/>
      <c r="CB1016" s="6"/>
      <c r="CC1016" s="6"/>
      <c r="CD1016" s="6"/>
      <c r="CE1016" s="6"/>
      <c r="CF1016" s="6"/>
      <c r="CG1016" s="6"/>
      <c r="CH1016" s="6"/>
      <c r="CI1016" s="6"/>
      <c r="CJ1016" s="6"/>
      <c r="CK1016" s="6"/>
      <c r="CL1016" s="6"/>
      <c r="CM1016" s="6"/>
    </row>
    <row r="1017" spans="1:91" ht="7.9" customHeight="1" x14ac:dyDescent="0.2">
      <c r="A1017" s="6"/>
      <c r="BQ1017" s="6"/>
      <c r="BR1017" s="6"/>
      <c r="BS1017" s="6"/>
      <c r="BT1017" s="6"/>
      <c r="BU1017" s="6"/>
      <c r="BV1017" s="6"/>
      <c r="BW1017" s="6"/>
      <c r="BX1017" s="6"/>
      <c r="BY1017" s="6"/>
      <c r="BZ1017" s="6"/>
      <c r="CA1017" s="6"/>
      <c r="CB1017" s="6"/>
      <c r="CC1017" s="6"/>
      <c r="CD1017" s="6"/>
      <c r="CE1017" s="6"/>
      <c r="CF1017" s="6"/>
      <c r="CG1017" s="6"/>
      <c r="CH1017" s="6"/>
      <c r="CI1017" s="6"/>
      <c r="CJ1017" s="6"/>
      <c r="CK1017" s="6"/>
      <c r="CL1017" s="6"/>
      <c r="CM1017" s="6"/>
    </row>
    <row r="1018" spans="1:91" ht="7.9" customHeight="1" x14ac:dyDescent="0.2">
      <c r="A1018" s="6"/>
      <c r="BQ1018" s="6"/>
      <c r="BR1018" s="6"/>
      <c r="BS1018" s="6"/>
      <c r="BT1018" s="6"/>
      <c r="BU1018" s="6"/>
      <c r="BV1018" s="6"/>
      <c r="BW1018" s="6"/>
      <c r="BX1018" s="6"/>
      <c r="BY1018" s="6"/>
      <c r="BZ1018" s="6"/>
      <c r="CA1018" s="6"/>
      <c r="CB1018" s="6"/>
      <c r="CC1018" s="6"/>
      <c r="CD1018" s="6"/>
      <c r="CE1018" s="6"/>
      <c r="CF1018" s="6"/>
      <c r="CG1018" s="6"/>
      <c r="CH1018" s="6"/>
      <c r="CI1018" s="6"/>
      <c r="CJ1018" s="6"/>
      <c r="CK1018" s="6"/>
      <c r="CL1018" s="6"/>
      <c r="CM1018" s="6"/>
    </row>
    <row r="1019" spans="1:91" ht="7.9" customHeight="1" x14ac:dyDescent="0.2">
      <c r="A1019" s="6"/>
      <c r="BQ1019" s="6"/>
      <c r="BR1019" s="6"/>
      <c r="BS1019" s="6"/>
      <c r="BT1019" s="6"/>
      <c r="BU1019" s="6"/>
      <c r="BV1019" s="6"/>
      <c r="BW1019" s="6"/>
      <c r="BX1019" s="6"/>
      <c r="BY1019" s="6"/>
      <c r="BZ1019" s="6"/>
      <c r="CA1019" s="6"/>
      <c r="CB1019" s="6"/>
      <c r="CC1019" s="6"/>
      <c r="CD1019" s="6"/>
      <c r="CE1019" s="6"/>
      <c r="CF1019" s="6"/>
      <c r="CG1019" s="6"/>
      <c r="CH1019" s="6"/>
      <c r="CI1019" s="6"/>
      <c r="CJ1019" s="6"/>
      <c r="CK1019" s="6"/>
      <c r="CL1019" s="6"/>
      <c r="CM1019" s="6"/>
    </row>
    <row r="1020" spans="1:91" ht="7.9" customHeight="1" x14ac:dyDescent="0.2">
      <c r="A1020" s="6"/>
      <c r="BQ1020" s="6"/>
      <c r="BR1020" s="6"/>
      <c r="BS1020" s="6"/>
      <c r="BT1020" s="6"/>
      <c r="BU1020" s="6"/>
      <c r="BV1020" s="6"/>
      <c r="BW1020" s="6"/>
      <c r="BX1020" s="6"/>
      <c r="BY1020" s="6"/>
      <c r="BZ1020" s="6"/>
      <c r="CA1020" s="6"/>
      <c r="CB1020" s="6"/>
      <c r="CC1020" s="6"/>
      <c r="CD1020" s="6"/>
      <c r="CE1020" s="6"/>
      <c r="CF1020" s="6"/>
      <c r="CG1020" s="6"/>
      <c r="CH1020" s="6"/>
      <c r="CI1020" s="6"/>
      <c r="CJ1020" s="6"/>
      <c r="CK1020" s="6"/>
      <c r="CL1020" s="6"/>
      <c r="CM1020" s="6"/>
    </row>
    <row r="1021" spans="1:91" ht="7.9" customHeight="1" x14ac:dyDescent="0.2">
      <c r="A1021" s="6"/>
      <c r="BQ1021" s="6"/>
      <c r="BR1021" s="6"/>
      <c r="BS1021" s="6"/>
      <c r="BT1021" s="6"/>
      <c r="BU1021" s="6"/>
      <c r="BV1021" s="6"/>
      <c r="BW1021" s="6"/>
      <c r="BX1021" s="6"/>
      <c r="BY1021" s="6"/>
      <c r="BZ1021" s="6"/>
      <c r="CA1021" s="6"/>
      <c r="CB1021" s="6"/>
      <c r="CC1021" s="6"/>
      <c r="CD1021" s="6"/>
      <c r="CE1021" s="6"/>
      <c r="CF1021" s="6"/>
      <c r="CG1021" s="6"/>
      <c r="CH1021" s="6"/>
      <c r="CI1021" s="6"/>
      <c r="CJ1021" s="6"/>
      <c r="CK1021" s="6"/>
      <c r="CL1021" s="6"/>
      <c r="CM1021" s="6"/>
    </row>
    <row r="1022" spans="1:91" ht="7.9" customHeight="1" x14ac:dyDescent="0.2">
      <c r="A1022" s="6"/>
      <c r="BQ1022" s="6"/>
      <c r="BR1022" s="6"/>
      <c r="BS1022" s="6"/>
      <c r="BT1022" s="6"/>
      <c r="BU1022" s="6"/>
      <c r="BV1022" s="6"/>
      <c r="BW1022" s="6"/>
      <c r="BX1022" s="6"/>
      <c r="BY1022" s="6"/>
      <c r="BZ1022" s="6"/>
      <c r="CA1022" s="6"/>
      <c r="CB1022" s="6"/>
      <c r="CC1022" s="6"/>
      <c r="CD1022" s="6"/>
      <c r="CE1022" s="6"/>
      <c r="CF1022" s="6"/>
      <c r="CG1022" s="6"/>
      <c r="CH1022" s="6"/>
      <c r="CI1022" s="6"/>
      <c r="CJ1022" s="6"/>
      <c r="CK1022" s="6"/>
      <c r="CL1022" s="6"/>
      <c r="CM1022" s="6"/>
    </row>
    <row r="1023" spans="1:91" ht="7.9" customHeight="1" x14ac:dyDescent="0.2">
      <c r="A1023" s="6"/>
      <c r="BQ1023" s="6"/>
      <c r="BR1023" s="6"/>
      <c r="BS1023" s="6"/>
      <c r="BT1023" s="6"/>
      <c r="BU1023" s="6"/>
      <c r="BV1023" s="6"/>
      <c r="BW1023" s="6"/>
      <c r="BX1023" s="6"/>
      <c r="BY1023" s="6"/>
      <c r="BZ1023" s="6"/>
      <c r="CA1023" s="6"/>
      <c r="CB1023" s="6"/>
      <c r="CC1023" s="6"/>
      <c r="CD1023" s="6"/>
      <c r="CE1023" s="6"/>
      <c r="CF1023" s="6"/>
      <c r="CG1023" s="6"/>
      <c r="CH1023" s="6"/>
      <c r="CI1023" s="6"/>
      <c r="CJ1023" s="6"/>
      <c r="CK1023" s="6"/>
      <c r="CL1023" s="6"/>
      <c r="CM1023" s="6"/>
    </row>
    <row r="1024" spans="1:91" ht="7.9" customHeight="1" x14ac:dyDescent="0.2">
      <c r="A1024" s="6"/>
      <c r="BQ1024" s="6"/>
      <c r="BR1024" s="6"/>
      <c r="BS1024" s="6"/>
      <c r="BT1024" s="6"/>
      <c r="BU1024" s="6"/>
      <c r="BV1024" s="6"/>
      <c r="BW1024" s="6"/>
      <c r="BX1024" s="6"/>
      <c r="BY1024" s="6"/>
      <c r="BZ1024" s="6"/>
      <c r="CA1024" s="6"/>
      <c r="CB1024" s="6"/>
      <c r="CC1024" s="6"/>
      <c r="CD1024" s="6"/>
      <c r="CE1024" s="6"/>
      <c r="CF1024" s="6"/>
      <c r="CG1024" s="6"/>
      <c r="CH1024" s="6"/>
      <c r="CI1024" s="6"/>
      <c r="CJ1024" s="6"/>
      <c r="CK1024" s="6"/>
      <c r="CL1024" s="6"/>
      <c r="CM1024" s="6"/>
    </row>
    <row r="1025" spans="1:91" ht="7.9" customHeight="1" x14ac:dyDescent="0.2">
      <c r="A1025" s="6"/>
      <c r="BQ1025" s="6"/>
      <c r="BR1025" s="6"/>
      <c r="BS1025" s="6"/>
      <c r="BT1025" s="6"/>
      <c r="BU1025" s="6"/>
      <c r="BV1025" s="6"/>
      <c r="BW1025" s="6"/>
      <c r="BX1025" s="6"/>
      <c r="BY1025" s="6"/>
      <c r="BZ1025" s="6"/>
      <c r="CA1025" s="6"/>
      <c r="CB1025" s="6"/>
      <c r="CC1025" s="6"/>
      <c r="CD1025" s="6"/>
      <c r="CE1025" s="6"/>
      <c r="CF1025" s="6"/>
      <c r="CG1025" s="6"/>
      <c r="CH1025" s="6"/>
      <c r="CI1025" s="6"/>
      <c r="CJ1025" s="6"/>
      <c r="CK1025" s="6"/>
      <c r="CL1025" s="6"/>
      <c r="CM1025" s="6"/>
    </row>
    <row r="1026" spans="1:91" ht="7.9" customHeight="1" x14ac:dyDescent="0.2">
      <c r="A1026" s="6"/>
      <c r="BQ1026" s="6"/>
      <c r="BR1026" s="6"/>
      <c r="BS1026" s="6"/>
      <c r="BT1026" s="6"/>
      <c r="BU1026" s="6"/>
      <c r="BV1026" s="6"/>
      <c r="BW1026" s="6"/>
      <c r="BX1026" s="6"/>
      <c r="BY1026" s="6"/>
      <c r="BZ1026" s="6"/>
      <c r="CA1026" s="6"/>
      <c r="CB1026" s="6"/>
      <c r="CC1026" s="6"/>
      <c r="CD1026" s="6"/>
      <c r="CE1026" s="6"/>
      <c r="CF1026" s="6"/>
      <c r="CG1026" s="6"/>
      <c r="CH1026" s="6"/>
      <c r="CI1026" s="6"/>
      <c r="CJ1026" s="6"/>
      <c r="CK1026" s="6"/>
      <c r="CL1026" s="6"/>
      <c r="CM1026" s="6"/>
    </row>
    <row r="1027" spans="1:91" ht="7.9" customHeight="1" x14ac:dyDescent="0.2">
      <c r="A1027" s="6"/>
      <c r="BQ1027" s="6"/>
      <c r="BR1027" s="6"/>
      <c r="BS1027" s="6"/>
      <c r="BT1027" s="6"/>
      <c r="BU1027" s="6"/>
      <c r="BV1027" s="6"/>
      <c r="BW1027" s="6"/>
      <c r="BX1027" s="6"/>
      <c r="BY1027" s="6"/>
      <c r="BZ1027" s="6"/>
      <c r="CA1027" s="6"/>
      <c r="CB1027" s="6"/>
      <c r="CC1027" s="6"/>
      <c r="CD1027" s="6"/>
      <c r="CE1027" s="6"/>
      <c r="CF1027" s="6"/>
      <c r="CG1027" s="6"/>
      <c r="CH1027" s="6"/>
      <c r="CI1027" s="6"/>
      <c r="CJ1027" s="6"/>
      <c r="CK1027" s="6"/>
      <c r="CL1027" s="6"/>
      <c r="CM1027" s="6"/>
    </row>
    <row r="1028" spans="1:91" ht="7.9" customHeight="1" x14ac:dyDescent="0.2">
      <c r="A1028" s="6"/>
      <c r="BQ1028" s="6"/>
      <c r="BR1028" s="6"/>
      <c r="BS1028" s="6"/>
      <c r="BT1028" s="6"/>
      <c r="BU1028" s="6"/>
      <c r="BV1028" s="6"/>
      <c r="BW1028" s="6"/>
      <c r="BX1028" s="6"/>
      <c r="BY1028" s="6"/>
      <c r="BZ1028" s="6"/>
      <c r="CA1028" s="6"/>
      <c r="CB1028" s="6"/>
      <c r="CC1028" s="6"/>
      <c r="CD1028" s="6"/>
      <c r="CE1028" s="6"/>
      <c r="CF1028" s="6"/>
      <c r="CG1028" s="6"/>
      <c r="CH1028" s="6"/>
      <c r="CI1028" s="6"/>
      <c r="CJ1028" s="6"/>
      <c r="CK1028" s="6"/>
      <c r="CL1028" s="6"/>
      <c r="CM1028" s="6"/>
    </row>
    <row r="1029" spans="1:91" ht="2.1" customHeight="1" x14ac:dyDescent="0.2">
      <c r="A1029" s="6"/>
      <c r="BQ1029" s="6"/>
      <c r="BR1029" s="6"/>
      <c r="BS1029" s="6"/>
      <c r="BT1029" s="6"/>
      <c r="BU1029" s="6"/>
      <c r="BV1029" s="6"/>
      <c r="BW1029" s="6"/>
      <c r="BX1029" s="6"/>
      <c r="BY1029" s="6"/>
      <c r="BZ1029" s="6"/>
      <c r="CA1029" s="6"/>
      <c r="CB1029" s="6"/>
      <c r="CC1029" s="6"/>
      <c r="CD1029" s="6"/>
      <c r="CE1029" s="6"/>
      <c r="CF1029" s="6"/>
      <c r="CG1029" s="6"/>
      <c r="CH1029" s="6"/>
      <c r="CI1029" s="6"/>
      <c r="CJ1029" s="6"/>
      <c r="CK1029" s="6"/>
      <c r="CL1029" s="6"/>
      <c r="CM1029" s="6"/>
    </row>
    <row r="1030" spans="1:91" ht="2.1" customHeight="1" x14ac:dyDescent="0.2">
      <c r="A1030" s="6"/>
      <c r="BQ1030" s="6"/>
      <c r="BR1030" s="6"/>
      <c r="BS1030" s="6"/>
      <c r="BT1030" s="6"/>
      <c r="BU1030" s="6"/>
      <c r="BV1030" s="6"/>
      <c r="BW1030" s="6"/>
      <c r="BX1030" s="6"/>
      <c r="BY1030" s="6"/>
      <c r="BZ1030" s="6"/>
      <c r="CA1030" s="6"/>
      <c r="CB1030" s="6"/>
      <c r="CC1030" s="6"/>
      <c r="CD1030" s="6"/>
      <c r="CE1030" s="6"/>
      <c r="CF1030" s="6"/>
      <c r="CG1030" s="6"/>
      <c r="CH1030" s="6"/>
      <c r="CI1030" s="6"/>
      <c r="CJ1030" s="6"/>
      <c r="CK1030" s="6"/>
      <c r="CL1030" s="6"/>
      <c r="CM1030" s="6"/>
    </row>
    <row r="1031" spans="1:91" ht="2.1" customHeight="1" x14ac:dyDescent="0.2">
      <c r="A1031" s="6"/>
      <c r="BQ1031" s="6"/>
      <c r="BR1031" s="6"/>
      <c r="BS1031" s="6"/>
      <c r="BT1031" s="6"/>
      <c r="BU1031" s="6"/>
      <c r="BV1031" s="6"/>
      <c r="BW1031" s="6"/>
      <c r="BX1031" s="6"/>
      <c r="BY1031" s="6"/>
      <c r="BZ1031" s="6"/>
      <c r="CA1031" s="6"/>
      <c r="CB1031" s="6"/>
      <c r="CC1031" s="6"/>
      <c r="CD1031" s="6"/>
      <c r="CE1031" s="6"/>
      <c r="CF1031" s="6"/>
      <c r="CG1031" s="6"/>
      <c r="CH1031" s="6"/>
      <c r="CI1031" s="6"/>
      <c r="CJ1031" s="6"/>
      <c r="CK1031" s="6"/>
      <c r="CL1031" s="6"/>
      <c r="CM1031" s="6"/>
    </row>
    <row r="1032" spans="1:91" ht="2.1" customHeight="1" x14ac:dyDescent="0.2">
      <c r="A1032" s="6"/>
      <c r="BQ1032" s="6"/>
      <c r="BR1032" s="6"/>
      <c r="BS1032" s="6"/>
      <c r="BT1032" s="6"/>
      <c r="BU1032" s="6"/>
      <c r="BV1032" s="6"/>
      <c r="BW1032" s="6"/>
      <c r="BX1032" s="6"/>
      <c r="BY1032" s="6"/>
      <c r="BZ1032" s="6"/>
      <c r="CA1032" s="6"/>
      <c r="CB1032" s="6"/>
      <c r="CC1032" s="6"/>
      <c r="CD1032" s="6"/>
      <c r="CE1032" s="6"/>
      <c r="CF1032" s="6"/>
      <c r="CG1032" s="6"/>
      <c r="CH1032" s="6"/>
      <c r="CI1032" s="6"/>
      <c r="CJ1032" s="6"/>
      <c r="CK1032" s="6"/>
      <c r="CL1032" s="6"/>
      <c r="CM1032" s="6"/>
    </row>
    <row r="1033" spans="1:91" ht="2.1" customHeight="1" x14ac:dyDescent="0.2">
      <c r="A1033" s="6"/>
      <c r="BQ1033" s="6"/>
      <c r="BR1033" s="6"/>
      <c r="BS1033" s="6"/>
      <c r="BT1033" s="6"/>
      <c r="BU1033" s="6"/>
      <c r="BV1033" s="6"/>
      <c r="BW1033" s="6"/>
      <c r="BX1033" s="6"/>
      <c r="BY1033" s="6"/>
      <c r="BZ1033" s="6"/>
      <c r="CA1033" s="6"/>
      <c r="CB1033" s="6"/>
      <c r="CC1033" s="6"/>
      <c r="CD1033" s="6"/>
      <c r="CE1033" s="6"/>
      <c r="CF1033" s="6"/>
      <c r="CG1033" s="6"/>
      <c r="CH1033" s="6"/>
      <c r="CI1033" s="6"/>
      <c r="CJ1033" s="6"/>
      <c r="CK1033" s="6"/>
      <c r="CL1033" s="6"/>
      <c r="CM1033" s="6"/>
    </row>
    <row r="1034" spans="1:91" ht="2.1" customHeight="1" x14ac:dyDescent="0.2">
      <c r="A1034" s="6"/>
      <c r="BQ1034" s="6"/>
      <c r="BR1034" s="6"/>
      <c r="BS1034" s="6"/>
      <c r="BT1034" s="6"/>
      <c r="BU1034" s="6"/>
      <c r="BV1034" s="6"/>
      <c r="BW1034" s="6"/>
      <c r="BX1034" s="6"/>
      <c r="BY1034" s="6"/>
      <c r="BZ1034" s="6"/>
      <c r="CA1034" s="6"/>
      <c r="CB1034" s="6"/>
      <c r="CC1034" s="6"/>
      <c r="CD1034" s="6"/>
      <c r="CE1034" s="6"/>
      <c r="CF1034" s="6"/>
      <c r="CG1034" s="6"/>
      <c r="CH1034" s="6"/>
      <c r="CI1034" s="6"/>
      <c r="CJ1034" s="6"/>
      <c r="CK1034" s="6"/>
      <c r="CL1034" s="6"/>
      <c r="CM1034" s="6"/>
    </row>
    <row r="1035" spans="1:91" ht="2.1" customHeight="1" x14ac:dyDescent="0.2">
      <c r="A1035" s="6"/>
      <c r="BQ1035" s="6"/>
      <c r="BR1035" s="6"/>
      <c r="BS1035" s="6"/>
      <c r="BT1035" s="6"/>
      <c r="BU1035" s="6"/>
      <c r="BV1035" s="6"/>
      <c r="BW1035" s="6"/>
      <c r="BX1035" s="6"/>
      <c r="BY1035" s="6"/>
      <c r="BZ1035" s="6"/>
      <c r="CA1035" s="6"/>
      <c r="CB1035" s="6"/>
      <c r="CC1035" s="6"/>
      <c r="CD1035" s="6"/>
      <c r="CE1035" s="6"/>
      <c r="CF1035" s="6"/>
      <c r="CG1035" s="6"/>
      <c r="CH1035" s="6"/>
      <c r="CI1035" s="6"/>
      <c r="CJ1035" s="6"/>
      <c r="CK1035" s="6"/>
      <c r="CL1035" s="6"/>
      <c r="CM1035" s="6"/>
    </row>
    <row r="1036" spans="1:91" ht="2.1" customHeight="1" x14ac:dyDescent="0.2">
      <c r="A1036" s="6"/>
      <c r="BQ1036" s="6"/>
      <c r="BR1036" s="6"/>
      <c r="BS1036" s="6"/>
      <c r="BT1036" s="6"/>
      <c r="BU1036" s="6"/>
      <c r="BV1036" s="6"/>
      <c r="BW1036" s="6"/>
      <c r="BX1036" s="6"/>
      <c r="BY1036" s="6"/>
      <c r="BZ1036" s="6"/>
      <c r="CA1036" s="6"/>
      <c r="CB1036" s="6"/>
      <c r="CC1036" s="6"/>
      <c r="CD1036" s="6"/>
      <c r="CE1036" s="6"/>
      <c r="CF1036" s="6"/>
      <c r="CG1036" s="6"/>
      <c r="CH1036" s="6"/>
      <c r="CI1036" s="6"/>
      <c r="CJ1036" s="6"/>
      <c r="CK1036" s="6"/>
      <c r="CL1036" s="6"/>
      <c r="CM1036" s="6"/>
    </row>
    <row r="1037" spans="1:91" ht="8.1" customHeight="1" x14ac:dyDescent="0.2">
      <c r="A1037" s="6"/>
      <c r="BQ1037" s="6"/>
      <c r="BR1037" s="6"/>
      <c r="BS1037" s="6"/>
      <c r="BT1037" s="6"/>
      <c r="BU1037" s="6"/>
      <c r="BV1037" s="6"/>
      <c r="BW1037" s="6"/>
      <c r="BX1037" s="6"/>
      <c r="BY1037" s="6"/>
      <c r="BZ1037" s="6"/>
      <c r="CA1037" s="6"/>
      <c r="CB1037" s="6"/>
      <c r="CC1037" s="6"/>
      <c r="CD1037" s="6"/>
      <c r="CE1037" s="6"/>
      <c r="CF1037" s="6"/>
      <c r="CG1037" s="6"/>
      <c r="CH1037" s="6"/>
      <c r="CI1037" s="6"/>
      <c r="CJ1037" s="6"/>
      <c r="CK1037" s="6"/>
      <c r="CL1037" s="6"/>
      <c r="CM1037" s="6"/>
    </row>
    <row r="1038" spans="1:91" ht="8.1" customHeight="1" x14ac:dyDescent="0.2">
      <c r="A1038" s="6"/>
      <c r="BQ1038" s="6"/>
      <c r="BR1038" s="6"/>
      <c r="BS1038" s="6"/>
      <c r="BT1038" s="6"/>
      <c r="BU1038" s="6"/>
      <c r="BV1038" s="6"/>
      <c r="BW1038" s="6"/>
      <c r="BX1038" s="6"/>
      <c r="BY1038" s="6"/>
      <c r="BZ1038" s="6"/>
      <c r="CA1038" s="6"/>
      <c r="CB1038" s="6"/>
      <c r="CC1038" s="6"/>
      <c r="CD1038" s="6"/>
      <c r="CE1038" s="6"/>
      <c r="CF1038" s="6"/>
      <c r="CG1038" s="6"/>
      <c r="CH1038" s="6"/>
      <c r="CI1038" s="6"/>
      <c r="CJ1038" s="6"/>
      <c r="CK1038" s="6"/>
      <c r="CL1038" s="6"/>
      <c r="CM1038" s="6"/>
    </row>
    <row r="1039" spans="1:91" ht="8.1" customHeight="1" x14ac:dyDescent="0.2">
      <c r="A1039" s="6"/>
      <c r="BQ1039" s="6"/>
      <c r="BR1039" s="6"/>
      <c r="BS1039" s="6"/>
      <c r="BT1039" s="6"/>
      <c r="BU1039" s="6"/>
      <c r="BV1039" s="6"/>
      <c r="BW1039" s="6"/>
      <c r="BX1039" s="6"/>
      <c r="BY1039" s="6"/>
      <c r="BZ1039" s="6"/>
      <c r="CA1039" s="6"/>
      <c r="CB1039" s="6"/>
      <c r="CC1039" s="6"/>
      <c r="CD1039" s="6"/>
      <c r="CE1039" s="6"/>
      <c r="CF1039" s="6"/>
      <c r="CG1039" s="6"/>
      <c r="CH1039" s="6"/>
      <c r="CI1039" s="6"/>
      <c r="CJ1039" s="6"/>
      <c r="CK1039" s="6"/>
      <c r="CL1039" s="6"/>
      <c r="CM1039" s="6"/>
    </row>
    <row r="1040" spans="1:91" ht="8.1" customHeight="1" x14ac:dyDescent="0.2">
      <c r="A1040" s="6"/>
      <c r="BQ1040" s="6"/>
      <c r="BR1040" s="6"/>
      <c r="BS1040" s="6"/>
      <c r="BT1040" s="6"/>
      <c r="BU1040" s="6"/>
      <c r="BV1040" s="6"/>
      <c r="BW1040" s="6"/>
      <c r="BX1040" s="6"/>
      <c r="BY1040" s="6"/>
      <c r="BZ1040" s="6"/>
      <c r="CA1040" s="6"/>
      <c r="CB1040" s="6"/>
      <c r="CC1040" s="6"/>
      <c r="CD1040" s="6"/>
      <c r="CE1040" s="6"/>
      <c r="CF1040" s="6"/>
      <c r="CG1040" s="6"/>
      <c r="CH1040" s="6"/>
      <c r="CI1040" s="6"/>
      <c r="CJ1040" s="6"/>
      <c r="CK1040" s="6"/>
      <c r="CL1040" s="6"/>
      <c r="CM1040" s="6"/>
    </row>
    <row r="1041" spans="1:91" ht="8.1" customHeight="1" x14ac:dyDescent="0.2">
      <c r="A1041" s="6"/>
      <c r="BQ1041" s="6"/>
      <c r="BR1041" s="6"/>
      <c r="BS1041" s="6"/>
      <c r="BT1041" s="6"/>
      <c r="BU1041" s="6"/>
      <c r="BV1041" s="6"/>
      <c r="BW1041" s="6"/>
      <c r="BX1041" s="6"/>
      <c r="BY1041" s="6"/>
      <c r="BZ1041" s="6"/>
      <c r="CA1041" s="6"/>
      <c r="CB1041" s="6"/>
      <c r="CC1041" s="6"/>
      <c r="CD1041" s="6"/>
      <c r="CE1041" s="6"/>
      <c r="CF1041" s="6"/>
      <c r="CG1041" s="6"/>
      <c r="CH1041" s="6"/>
      <c r="CI1041" s="6"/>
      <c r="CJ1041" s="6"/>
      <c r="CK1041" s="6"/>
      <c r="CL1041" s="6"/>
      <c r="CM1041" s="6"/>
    </row>
    <row r="1042" spans="1:91" ht="8.1" customHeight="1" x14ac:dyDescent="0.2">
      <c r="A1042" s="6"/>
      <c r="BQ1042" s="6"/>
      <c r="BR1042" s="6"/>
      <c r="BS1042" s="6"/>
      <c r="BT1042" s="6"/>
      <c r="BU1042" s="6"/>
      <c r="BV1042" s="6"/>
      <c r="BW1042" s="6"/>
      <c r="BX1042" s="6"/>
      <c r="BY1042" s="6"/>
      <c r="BZ1042" s="6"/>
      <c r="CA1042" s="6"/>
      <c r="CB1042" s="6"/>
      <c r="CC1042" s="6"/>
      <c r="CD1042" s="6"/>
      <c r="CE1042" s="6"/>
      <c r="CF1042" s="6"/>
      <c r="CG1042" s="6"/>
      <c r="CH1042" s="6"/>
      <c r="CI1042" s="6"/>
      <c r="CJ1042" s="6"/>
      <c r="CK1042" s="6"/>
      <c r="CL1042" s="6"/>
      <c r="CM1042" s="6"/>
    </row>
    <row r="1043" spans="1:91" ht="8.1" customHeight="1" x14ac:dyDescent="0.2">
      <c r="A1043" s="6"/>
      <c r="BQ1043" s="6"/>
      <c r="BR1043" s="6"/>
      <c r="BS1043" s="6"/>
      <c r="BT1043" s="6"/>
      <c r="BU1043" s="6"/>
      <c r="BV1043" s="6"/>
      <c r="BW1043" s="6"/>
      <c r="BX1043" s="6"/>
      <c r="BY1043" s="6"/>
      <c r="BZ1043" s="6"/>
      <c r="CA1043" s="6"/>
      <c r="CB1043" s="6"/>
      <c r="CC1043" s="6"/>
      <c r="CD1043" s="6"/>
      <c r="CE1043" s="6"/>
      <c r="CF1043" s="6"/>
      <c r="CG1043" s="6"/>
      <c r="CH1043" s="6"/>
      <c r="CI1043" s="6"/>
      <c r="CJ1043" s="6"/>
      <c r="CK1043" s="6"/>
      <c r="CL1043" s="6"/>
      <c r="CM1043" s="6"/>
    </row>
    <row r="1044" spans="1:91" ht="8.1" customHeight="1" x14ac:dyDescent="0.2">
      <c r="A1044" s="6"/>
      <c r="BQ1044" s="6"/>
      <c r="BR1044" s="6"/>
      <c r="BS1044" s="6"/>
      <c r="BT1044" s="6"/>
      <c r="BU1044" s="6"/>
      <c r="BV1044" s="6"/>
      <c r="BW1044" s="6"/>
      <c r="BX1044" s="6"/>
      <c r="BY1044" s="6"/>
      <c r="BZ1044" s="6"/>
      <c r="CA1044" s="6"/>
      <c r="CB1044" s="6"/>
      <c r="CC1044" s="6"/>
      <c r="CD1044" s="6"/>
      <c r="CE1044" s="6"/>
      <c r="CF1044" s="6"/>
      <c r="CG1044" s="6"/>
      <c r="CH1044" s="6"/>
      <c r="CI1044" s="6"/>
      <c r="CJ1044" s="6"/>
      <c r="CK1044" s="6"/>
      <c r="CL1044" s="6"/>
      <c r="CM1044" s="6"/>
    </row>
    <row r="1045" spans="1:91" ht="8.1" customHeight="1" x14ac:dyDescent="0.2">
      <c r="A1045" s="6"/>
      <c r="BQ1045" s="6"/>
      <c r="BR1045" s="6"/>
      <c r="BS1045" s="6"/>
      <c r="BT1045" s="6"/>
      <c r="BU1045" s="6"/>
      <c r="BV1045" s="6"/>
      <c r="BW1045" s="6"/>
      <c r="BX1045" s="6"/>
      <c r="BY1045" s="6"/>
      <c r="BZ1045" s="6"/>
      <c r="CA1045" s="6"/>
      <c r="CB1045" s="6"/>
      <c r="CC1045" s="6"/>
      <c r="CD1045" s="6"/>
      <c r="CE1045" s="6"/>
      <c r="CF1045" s="6"/>
      <c r="CG1045" s="6"/>
      <c r="CH1045" s="6"/>
      <c r="CI1045" s="6"/>
      <c r="CJ1045" s="6"/>
      <c r="CK1045" s="6"/>
      <c r="CL1045" s="6"/>
      <c r="CM1045" s="6"/>
    </row>
    <row r="1046" spans="1:91" ht="8.1" customHeight="1" x14ac:dyDescent="0.2">
      <c r="A1046" s="6"/>
      <c r="BQ1046" s="6"/>
      <c r="BR1046" s="6"/>
      <c r="BS1046" s="6"/>
      <c r="BT1046" s="6"/>
      <c r="BU1046" s="6"/>
      <c r="BV1046" s="6"/>
      <c r="BW1046" s="6"/>
      <c r="BX1046" s="6"/>
      <c r="BY1046" s="6"/>
      <c r="BZ1046" s="6"/>
      <c r="CA1046" s="6"/>
      <c r="CB1046" s="6"/>
      <c r="CC1046" s="6"/>
      <c r="CD1046" s="6"/>
      <c r="CE1046" s="6"/>
      <c r="CF1046" s="6"/>
      <c r="CG1046" s="6"/>
      <c r="CH1046" s="6"/>
      <c r="CI1046" s="6"/>
      <c r="CJ1046" s="6"/>
      <c r="CK1046" s="6"/>
      <c r="CL1046" s="6"/>
      <c r="CM1046" s="6"/>
    </row>
    <row r="1047" spans="1:91" ht="8.1" customHeight="1" x14ac:dyDescent="0.2">
      <c r="A1047" s="6"/>
      <c r="BQ1047" s="6"/>
      <c r="BR1047" s="6"/>
      <c r="BS1047" s="6"/>
      <c r="BT1047" s="6"/>
      <c r="BU1047" s="6"/>
      <c r="BV1047" s="6"/>
      <c r="BW1047" s="6"/>
      <c r="BX1047" s="6"/>
      <c r="BY1047" s="6"/>
      <c r="BZ1047" s="6"/>
      <c r="CA1047" s="6"/>
      <c r="CB1047" s="6"/>
      <c r="CC1047" s="6"/>
      <c r="CD1047" s="6"/>
      <c r="CE1047" s="6"/>
      <c r="CF1047" s="6"/>
      <c r="CG1047" s="6"/>
      <c r="CH1047" s="6"/>
      <c r="CI1047" s="6"/>
      <c r="CJ1047" s="6"/>
      <c r="CK1047" s="6"/>
      <c r="CL1047" s="6"/>
      <c r="CM1047" s="6"/>
    </row>
    <row r="1048" spans="1:91" ht="8.1" customHeight="1" x14ac:dyDescent="0.2">
      <c r="A1048" s="6"/>
      <c r="BQ1048" s="6"/>
      <c r="BR1048" s="6"/>
      <c r="BS1048" s="6"/>
      <c r="BT1048" s="6"/>
      <c r="BU1048" s="6"/>
      <c r="BV1048" s="6"/>
      <c r="BW1048" s="6"/>
      <c r="BX1048" s="6"/>
      <c r="BY1048" s="6"/>
      <c r="BZ1048" s="6"/>
      <c r="CA1048" s="6"/>
      <c r="CB1048" s="6"/>
      <c r="CC1048" s="6"/>
      <c r="CD1048" s="6"/>
      <c r="CE1048" s="6"/>
      <c r="CF1048" s="6"/>
      <c r="CG1048" s="6"/>
      <c r="CH1048" s="6"/>
      <c r="CI1048" s="6"/>
      <c r="CJ1048" s="6"/>
      <c r="CK1048" s="6"/>
      <c r="CL1048" s="6"/>
      <c r="CM1048" s="6"/>
    </row>
    <row r="1049" spans="1:91" ht="8.1" customHeight="1" x14ac:dyDescent="0.2">
      <c r="A1049" s="6"/>
      <c r="BQ1049" s="6"/>
      <c r="BR1049" s="6"/>
      <c r="BS1049" s="6"/>
      <c r="BT1049" s="6"/>
      <c r="BU1049" s="6"/>
      <c r="BV1049" s="6"/>
      <c r="BW1049" s="6"/>
      <c r="BX1049" s="6"/>
      <c r="BY1049" s="6"/>
      <c r="BZ1049" s="6"/>
      <c r="CA1049" s="6"/>
      <c r="CB1049" s="6"/>
      <c r="CC1049" s="6"/>
      <c r="CD1049" s="6"/>
      <c r="CE1049" s="6"/>
      <c r="CF1049" s="6"/>
      <c r="CG1049" s="6"/>
      <c r="CH1049" s="6"/>
      <c r="CI1049" s="6"/>
      <c r="CJ1049" s="6"/>
      <c r="CK1049" s="6"/>
      <c r="CL1049" s="6"/>
      <c r="CM1049" s="6"/>
    </row>
    <row r="1050" spans="1:91" ht="8.1" customHeight="1" x14ac:dyDescent="0.2">
      <c r="A1050" s="6"/>
      <c r="BQ1050" s="6"/>
      <c r="BR1050" s="6"/>
      <c r="BS1050" s="6"/>
      <c r="BT1050" s="6"/>
      <c r="BU1050" s="6"/>
      <c r="BV1050" s="6"/>
      <c r="BW1050" s="6"/>
      <c r="BX1050" s="6"/>
      <c r="BY1050" s="6"/>
      <c r="BZ1050" s="6"/>
      <c r="CA1050" s="6"/>
      <c r="CB1050" s="6"/>
      <c r="CC1050" s="6"/>
      <c r="CD1050" s="6"/>
      <c r="CE1050" s="6"/>
      <c r="CF1050" s="6"/>
      <c r="CG1050" s="6"/>
      <c r="CH1050" s="6"/>
      <c r="CI1050" s="6"/>
      <c r="CJ1050" s="6"/>
      <c r="CK1050" s="6"/>
      <c r="CL1050" s="6"/>
      <c r="CM1050" s="6"/>
    </row>
    <row r="1051" spans="1:91" ht="8.1" customHeight="1" x14ac:dyDescent="0.2">
      <c r="A1051" s="6"/>
      <c r="BQ1051" s="6"/>
      <c r="BR1051" s="6"/>
      <c r="BS1051" s="6"/>
      <c r="BT1051" s="6"/>
      <c r="BU1051" s="6"/>
      <c r="BV1051" s="6"/>
      <c r="BW1051" s="6"/>
      <c r="BX1051" s="6"/>
      <c r="BY1051" s="6"/>
      <c r="BZ1051" s="6"/>
      <c r="CA1051" s="6"/>
      <c r="CB1051" s="6"/>
      <c r="CC1051" s="6"/>
      <c r="CD1051" s="6"/>
      <c r="CE1051" s="6"/>
      <c r="CF1051" s="6"/>
      <c r="CG1051" s="6"/>
      <c r="CH1051" s="6"/>
      <c r="CI1051" s="6"/>
      <c r="CJ1051" s="6"/>
      <c r="CK1051" s="6"/>
      <c r="CL1051" s="6"/>
      <c r="CM1051" s="6"/>
    </row>
    <row r="1052" spans="1:91" ht="8.1" customHeight="1" x14ac:dyDescent="0.2">
      <c r="A1052" s="6"/>
      <c r="BQ1052" s="6"/>
      <c r="BR1052" s="6"/>
      <c r="BS1052" s="6"/>
      <c r="BT1052" s="6"/>
      <c r="BU1052" s="6"/>
      <c r="BV1052" s="6"/>
      <c r="BW1052" s="6"/>
      <c r="BX1052" s="6"/>
      <c r="BY1052" s="6"/>
      <c r="BZ1052" s="6"/>
      <c r="CA1052" s="6"/>
      <c r="CB1052" s="6"/>
      <c r="CC1052" s="6"/>
      <c r="CD1052" s="6"/>
      <c r="CE1052" s="6"/>
      <c r="CF1052" s="6"/>
      <c r="CG1052" s="6"/>
      <c r="CH1052" s="6"/>
      <c r="CI1052" s="6"/>
      <c r="CJ1052" s="6"/>
      <c r="CK1052" s="6"/>
      <c r="CL1052" s="6"/>
      <c r="CM1052" s="6"/>
    </row>
    <row r="1053" spans="1:91" ht="8.1" customHeight="1" x14ac:dyDescent="0.2">
      <c r="A1053" s="6"/>
      <c r="BQ1053" s="6"/>
      <c r="BR1053" s="6"/>
      <c r="BS1053" s="6"/>
      <c r="BT1053" s="6"/>
      <c r="BU1053" s="6"/>
      <c r="BV1053" s="6"/>
      <c r="BW1053" s="6"/>
      <c r="BX1053" s="6"/>
      <c r="BY1053" s="6"/>
      <c r="BZ1053" s="6"/>
      <c r="CA1053" s="6"/>
      <c r="CB1053" s="6"/>
      <c r="CC1053" s="6"/>
      <c r="CD1053" s="6"/>
      <c r="CE1053" s="6"/>
      <c r="CF1053" s="6"/>
      <c r="CG1053" s="6"/>
      <c r="CH1053" s="6"/>
      <c r="CI1053" s="6"/>
      <c r="CJ1053" s="6"/>
      <c r="CK1053" s="6"/>
      <c r="CL1053" s="6"/>
      <c r="CM1053" s="6"/>
    </row>
    <row r="1054" spans="1:91" ht="8.1" customHeight="1" x14ac:dyDescent="0.2">
      <c r="A1054" s="6"/>
      <c r="BQ1054" s="6"/>
      <c r="BR1054" s="6"/>
      <c r="BS1054" s="6"/>
      <c r="BT1054" s="6"/>
      <c r="BU1054" s="6"/>
      <c r="BV1054" s="6"/>
      <c r="BW1054" s="6"/>
      <c r="BX1054" s="6"/>
      <c r="BY1054" s="6"/>
      <c r="BZ1054" s="6"/>
      <c r="CA1054" s="6"/>
      <c r="CB1054" s="6"/>
      <c r="CC1054" s="6"/>
      <c r="CD1054" s="6"/>
      <c r="CE1054" s="6"/>
      <c r="CF1054" s="6"/>
      <c r="CG1054" s="6"/>
      <c r="CH1054" s="6"/>
      <c r="CI1054" s="6"/>
      <c r="CJ1054" s="6"/>
      <c r="CK1054" s="6"/>
      <c r="CL1054" s="6"/>
      <c r="CM1054" s="6"/>
    </row>
    <row r="1055" spans="1:91" ht="8.1" customHeight="1" x14ac:dyDescent="0.2">
      <c r="A1055" s="6"/>
      <c r="BQ1055" s="6"/>
      <c r="BR1055" s="6"/>
      <c r="BS1055" s="6"/>
      <c r="BT1055" s="6"/>
      <c r="BU1055" s="6"/>
      <c r="BV1055" s="6"/>
      <c r="BW1055" s="6"/>
      <c r="BX1055" s="6"/>
      <c r="BY1055" s="6"/>
      <c r="BZ1055" s="6"/>
      <c r="CA1055" s="6"/>
      <c r="CB1055" s="6"/>
      <c r="CC1055" s="6"/>
      <c r="CD1055" s="6"/>
      <c r="CE1055" s="6"/>
      <c r="CF1055" s="6"/>
      <c r="CG1055" s="6"/>
      <c r="CH1055" s="6"/>
      <c r="CI1055" s="6"/>
      <c r="CJ1055" s="6"/>
      <c r="CK1055" s="6"/>
      <c r="CL1055" s="6"/>
      <c r="CM1055" s="6"/>
    </row>
    <row r="1056" spans="1:91" ht="8.1" customHeight="1" x14ac:dyDescent="0.2">
      <c r="A1056" s="6"/>
      <c r="BQ1056" s="6"/>
      <c r="BR1056" s="6"/>
      <c r="BS1056" s="6"/>
      <c r="BT1056" s="6"/>
      <c r="BU1056" s="6"/>
      <c r="BV1056" s="6"/>
      <c r="BW1056" s="6"/>
      <c r="BX1056" s="6"/>
      <c r="BY1056" s="6"/>
      <c r="BZ1056" s="6"/>
      <c r="CA1056" s="6"/>
      <c r="CB1056" s="6"/>
      <c r="CC1056" s="6"/>
      <c r="CD1056" s="6"/>
      <c r="CE1056" s="6"/>
      <c r="CF1056" s="6"/>
      <c r="CG1056" s="6"/>
      <c r="CH1056" s="6"/>
      <c r="CI1056" s="6"/>
      <c r="CJ1056" s="6"/>
      <c r="CK1056" s="6"/>
      <c r="CL1056" s="6"/>
      <c r="CM1056" s="6"/>
    </row>
    <row r="1057" spans="1:91" ht="8.1" customHeight="1" x14ac:dyDescent="0.2">
      <c r="A1057" s="6"/>
      <c r="BQ1057" s="6"/>
      <c r="BR1057" s="6"/>
      <c r="BS1057" s="6"/>
      <c r="BT1057" s="6"/>
      <c r="BU1057" s="6"/>
      <c r="BV1057" s="6"/>
      <c r="BW1057" s="6"/>
      <c r="BX1057" s="6"/>
      <c r="BY1057" s="6"/>
      <c r="BZ1057" s="6"/>
      <c r="CA1057" s="6"/>
      <c r="CB1057" s="6"/>
      <c r="CC1057" s="6"/>
      <c r="CD1057" s="6"/>
      <c r="CE1057" s="6"/>
      <c r="CF1057" s="6"/>
      <c r="CG1057" s="6"/>
      <c r="CH1057" s="6"/>
      <c r="CI1057" s="6"/>
      <c r="CJ1057" s="6"/>
      <c r="CK1057" s="6"/>
      <c r="CL1057" s="6"/>
      <c r="CM1057" s="6"/>
    </row>
    <row r="1058" spans="1:91" ht="8.1" customHeight="1" x14ac:dyDescent="0.2">
      <c r="A1058" s="6"/>
      <c r="BQ1058" s="6"/>
      <c r="BR1058" s="6"/>
      <c r="BS1058" s="6"/>
      <c r="BT1058" s="6"/>
      <c r="BU1058" s="6"/>
      <c r="BV1058" s="6"/>
      <c r="BW1058" s="6"/>
      <c r="BX1058" s="6"/>
      <c r="BY1058" s="6"/>
      <c r="BZ1058" s="6"/>
      <c r="CA1058" s="6"/>
      <c r="CB1058" s="6"/>
      <c r="CC1058" s="6"/>
      <c r="CD1058" s="6"/>
      <c r="CE1058" s="6"/>
      <c r="CF1058" s="6"/>
      <c r="CG1058" s="6"/>
      <c r="CH1058" s="6"/>
      <c r="CI1058" s="6"/>
      <c r="CJ1058" s="6"/>
      <c r="CK1058" s="6"/>
      <c r="CL1058" s="6"/>
      <c r="CM1058" s="6"/>
    </row>
    <row r="1059" spans="1:91" ht="8.1" customHeight="1" x14ac:dyDescent="0.2">
      <c r="A1059" s="6"/>
      <c r="BQ1059" s="6"/>
      <c r="BR1059" s="6"/>
      <c r="BS1059" s="6"/>
      <c r="BT1059" s="6"/>
      <c r="BU1059" s="6"/>
      <c r="BV1059" s="6"/>
      <c r="BW1059" s="6"/>
      <c r="BX1059" s="6"/>
      <c r="BY1059" s="6"/>
      <c r="BZ1059" s="6"/>
      <c r="CA1059" s="6"/>
      <c r="CB1059" s="6"/>
      <c r="CC1059" s="6"/>
      <c r="CD1059" s="6"/>
      <c r="CE1059" s="6"/>
      <c r="CF1059" s="6"/>
      <c r="CG1059" s="6"/>
      <c r="CH1059" s="6"/>
      <c r="CI1059" s="6"/>
      <c r="CJ1059" s="6"/>
      <c r="CK1059" s="6"/>
      <c r="CL1059" s="6"/>
      <c r="CM1059" s="6"/>
    </row>
    <row r="1060" spans="1:91" ht="8.1" customHeight="1" x14ac:dyDescent="0.2">
      <c r="A1060" s="6"/>
      <c r="BQ1060" s="6"/>
      <c r="BR1060" s="6"/>
      <c r="BS1060" s="6"/>
      <c r="BT1060" s="6"/>
      <c r="BU1060" s="6"/>
      <c r="BV1060" s="6"/>
      <c r="BW1060" s="6"/>
      <c r="BX1060" s="6"/>
      <c r="BY1060" s="6"/>
      <c r="BZ1060" s="6"/>
      <c r="CA1060" s="6"/>
      <c r="CB1060" s="6"/>
      <c r="CC1060" s="6"/>
      <c r="CD1060" s="6"/>
      <c r="CE1060" s="6"/>
      <c r="CF1060" s="6"/>
      <c r="CG1060" s="6"/>
      <c r="CH1060" s="6"/>
      <c r="CI1060" s="6"/>
      <c r="CJ1060" s="6"/>
      <c r="CK1060" s="6"/>
      <c r="CL1060" s="6"/>
      <c r="CM1060" s="6"/>
    </row>
    <row r="1061" spans="1:91" ht="8.1" customHeight="1" x14ac:dyDescent="0.2">
      <c r="A1061" s="6"/>
      <c r="BQ1061" s="6"/>
      <c r="BR1061" s="6"/>
      <c r="BS1061" s="6"/>
      <c r="BT1061" s="6"/>
      <c r="BU1061" s="6"/>
      <c r="BV1061" s="6"/>
      <c r="BW1061" s="6"/>
      <c r="BX1061" s="6"/>
      <c r="BY1061" s="6"/>
      <c r="BZ1061" s="6"/>
      <c r="CA1061" s="6"/>
      <c r="CB1061" s="6"/>
      <c r="CC1061" s="6"/>
      <c r="CD1061" s="6"/>
      <c r="CE1061" s="6"/>
      <c r="CF1061" s="6"/>
      <c r="CG1061" s="6"/>
      <c r="CH1061" s="6"/>
      <c r="CI1061" s="6"/>
      <c r="CJ1061" s="6"/>
      <c r="CK1061" s="6"/>
      <c r="CL1061" s="6"/>
      <c r="CM1061" s="6"/>
    </row>
    <row r="1062" spans="1:91" ht="8.1" customHeight="1" x14ac:dyDescent="0.2">
      <c r="A1062" s="6"/>
      <c r="BQ1062" s="6"/>
      <c r="BR1062" s="6"/>
      <c r="BS1062" s="6"/>
      <c r="BT1062" s="6"/>
      <c r="BU1062" s="6"/>
      <c r="BV1062" s="6"/>
      <c r="BW1062" s="6"/>
      <c r="BX1062" s="6"/>
      <c r="BY1062" s="6"/>
      <c r="BZ1062" s="6"/>
      <c r="CA1062" s="6"/>
      <c r="CB1062" s="6"/>
      <c r="CC1062" s="6"/>
      <c r="CD1062" s="6"/>
      <c r="CE1062" s="6"/>
      <c r="CF1062" s="6"/>
      <c r="CG1062" s="6"/>
      <c r="CH1062" s="6"/>
      <c r="CI1062" s="6"/>
      <c r="CJ1062" s="6"/>
      <c r="CK1062" s="6"/>
      <c r="CL1062" s="6"/>
      <c r="CM1062" s="6"/>
    </row>
    <row r="1063" spans="1:91" ht="8.1" customHeight="1" x14ac:dyDescent="0.2">
      <c r="A1063" s="6"/>
      <c r="BQ1063" s="6"/>
      <c r="BR1063" s="6"/>
      <c r="BS1063" s="6"/>
      <c r="BT1063" s="6"/>
      <c r="BU1063" s="6"/>
      <c r="BV1063" s="6"/>
      <c r="BW1063" s="6"/>
      <c r="BX1063" s="6"/>
      <c r="BY1063" s="6"/>
      <c r="BZ1063" s="6"/>
      <c r="CA1063" s="6"/>
      <c r="CB1063" s="6"/>
      <c r="CC1063" s="6"/>
      <c r="CD1063" s="6"/>
      <c r="CE1063" s="6"/>
      <c r="CF1063" s="6"/>
      <c r="CG1063" s="6"/>
      <c r="CH1063" s="6"/>
      <c r="CI1063" s="6"/>
      <c r="CJ1063" s="6"/>
      <c r="CK1063" s="6"/>
      <c r="CL1063" s="6"/>
      <c r="CM1063" s="6"/>
    </row>
    <row r="1064" spans="1:91" ht="8.1" customHeight="1" x14ac:dyDescent="0.2">
      <c r="A1064" s="6"/>
      <c r="BQ1064" s="6"/>
      <c r="BR1064" s="6"/>
      <c r="BS1064" s="6"/>
      <c r="BT1064" s="6"/>
      <c r="BU1064" s="6"/>
      <c r="BV1064" s="6"/>
      <c r="BW1064" s="6"/>
      <c r="BX1064" s="6"/>
      <c r="BY1064" s="6"/>
      <c r="BZ1064" s="6"/>
      <c r="CA1064" s="6"/>
      <c r="CB1064" s="6"/>
      <c r="CC1064" s="6"/>
      <c r="CD1064" s="6"/>
      <c r="CE1064" s="6"/>
      <c r="CF1064" s="6"/>
      <c r="CG1064" s="6"/>
      <c r="CH1064" s="6"/>
      <c r="CI1064" s="6"/>
      <c r="CJ1064" s="6"/>
      <c r="CK1064" s="6"/>
      <c r="CL1064" s="6"/>
      <c r="CM1064" s="6"/>
    </row>
    <row r="1065" spans="1:91" ht="8.1" customHeight="1" x14ac:dyDescent="0.2">
      <c r="A1065" s="6"/>
      <c r="BQ1065" s="6"/>
      <c r="BR1065" s="6"/>
      <c r="BS1065" s="6"/>
      <c r="BT1065" s="6"/>
      <c r="BU1065" s="6"/>
      <c r="BV1065" s="6"/>
      <c r="BW1065" s="6"/>
      <c r="BX1065" s="6"/>
      <c r="BY1065" s="6"/>
      <c r="BZ1065" s="6"/>
      <c r="CA1065" s="6"/>
      <c r="CB1065" s="6"/>
      <c r="CC1065" s="6"/>
      <c r="CD1065" s="6"/>
      <c r="CE1065" s="6"/>
      <c r="CF1065" s="6"/>
      <c r="CG1065" s="6"/>
      <c r="CH1065" s="6"/>
      <c r="CI1065" s="6"/>
      <c r="CJ1065" s="6"/>
      <c r="CK1065" s="6"/>
      <c r="CL1065" s="6"/>
      <c r="CM1065" s="6"/>
    </row>
    <row r="1066" spans="1:91" ht="8.1" customHeight="1" x14ac:dyDescent="0.2">
      <c r="A1066" s="6"/>
      <c r="BQ1066" s="6"/>
      <c r="BR1066" s="6"/>
      <c r="BS1066" s="6"/>
      <c r="BT1066" s="6"/>
      <c r="BU1066" s="6"/>
      <c r="BV1066" s="6"/>
      <c r="BW1066" s="6"/>
      <c r="BX1066" s="6"/>
      <c r="BY1066" s="6"/>
      <c r="BZ1066" s="6"/>
      <c r="CA1066" s="6"/>
      <c r="CB1066" s="6"/>
      <c r="CC1066" s="6"/>
      <c r="CD1066" s="6"/>
      <c r="CE1066" s="6"/>
      <c r="CF1066" s="6"/>
      <c r="CG1066" s="6"/>
      <c r="CH1066" s="6"/>
      <c r="CI1066" s="6"/>
      <c r="CJ1066" s="6"/>
      <c r="CK1066" s="6"/>
      <c r="CL1066" s="6"/>
      <c r="CM1066" s="6"/>
    </row>
    <row r="1067" spans="1:91" ht="8.1" customHeight="1" x14ac:dyDescent="0.2">
      <c r="A1067" s="6"/>
      <c r="BQ1067" s="6"/>
      <c r="BR1067" s="6"/>
      <c r="BS1067" s="6"/>
      <c r="BT1067" s="6"/>
      <c r="BU1067" s="6"/>
      <c r="BV1067" s="6"/>
      <c r="BW1067" s="6"/>
      <c r="BX1067" s="6"/>
      <c r="BY1067" s="6"/>
      <c r="BZ1067" s="6"/>
      <c r="CA1067" s="6"/>
      <c r="CB1067" s="6"/>
      <c r="CC1067" s="6"/>
      <c r="CD1067" s="6"/>
      <c r="CE1067" s="6"/>
      <c r="CF1067" s="6"/>
      <c r="CG1067" s="6"/>
      <c r="CH1067" s="6"/>
      <c r="CI1067" s="6"/>
      <c r="CJ1067" s="6"/>
      <c r="CK1067" s="6"/>
      <c r="CL1067" s="6"/>
      <c r="CM1067" s="6"/>
    </row>
    <row r="1068" spans="1:91" ht="8.1" customHeight="1" x14ac:dyDescent="0.2">
      <c r="A1068" s="6"/>
      <c r="BQ1068" s="6"/>
      <c r="BR1068" s="6"/>
      <c r="BS1068" s="6"/>
      <c r="BT1068" s="6"/>
      <c r="BU1068" s="6"/>
      <c r="BV1068" s="6"/>
      <c r="BW1068" s="6"/>
      <c r="BX1068" s="6"/>
      <c r="BY1068" s="6"/>
      <c r="BZ1068" s="6"/>
      <c r="CA1068" s="6"/>
      <c r="CB1068" s="6"/>
      <c r="CC1068" s="6"/>
      <c r="CD1068" s="6"/>
      <c r="CE1068" s="6"/>
      <c r="CF1068" s="6"/>
      <c r="CG1068" s="6"/>
      <c r="CH1068" s="6"/>
      <c r="CI1068" s="6"/>
      <c r="CJ1068" s="6"/>
      <c r="CK1068" s="6"/>
      <c r="CL1068" s="6"/>
      <c r="CM1068" s="6"/>
    </row>
    <row r="1069" spans="1:91" ht="8.1" customHeight="1" x14ac:dyDescent="0.2">
      <c r="A1069" s="6"/>
      <c r="BQ1069" s="6"/>
      <c r="BR1069" s="6"/>
      <c r="BS1069" s="6"/>
      <c r="BT1069" s="6"/>
      <c r="BU1069" s="6"/>
      <c r="BV1069" s="6"/>
      <c r="BW1069" s="6"/>
      <c r="BX1069" s="6"/>
      <c r="BY1069" s="6"/>
      <c r="BZ1069" s="6"/>
      <c r="CA1069" s="6"/>
      <c r="CB1069" s="6"/>
      <c r="CC1069" s="6"/>
      <c r="CD1069" s="6"/>
      <c r="CE1069" s="6"/>
      <c r="CF1069" s="6"/>
      <c r="CG1069" s="6"/>
      <c r="CH1069" s="6"/>
      <c r="CI1069" s="6"/>
      <c r="CJ1069" s="6"/>
      <c r="CK1069" s="6"/>
      <c r="CL1069" s="6"/>
      <c r="CM1069" s="6"/>
    </row>
    <row r="1070" spans="1:91" ht="8.1" customHeight="1" x14ac:dyDescent="0.2">
      <c r="A1070" s="6"/>
      <c r="BQ1070" s="6"/>
      <c r="BR1070" s="6"/>
      <c r="BS1070" s="6"/>
      <c r="BT1070" s="6"/>
      <c r="BU1070" s="6"/>
      <c r="BV1070" s="6"/>
      <c r="BW1070" s="6"/>
      <c r="BX1070" s="6"/>
      <c r="BY1070" s="6"/>
      <c r="BZ1070" s="6"/>
      <c r="CA1070" s="6"/>
      <c r="CB1070" s="6"/>
      <c r="CC1070" s="6"/>
      <c r="CD1070" s="6"/>
      <c r="CE1070" s="6"/>
      <c r="CF1070" s="6"/>
      <c r="CG1070" s="6"/>
      <c r="CH1070" s="6"/>
      <c r="CI1070" s="6"/>
      <c r="CJ1070" s="6"/>
      <c r="CK1070" s="6"/>
      <c r="CL1070" s="6"/>
      <c r="CM1070" s="6"/>
    </row>
    <row r="1071" spans="1:91" ht="8.1" customHeight="1" x14ac:dyDescent="0.2">
      <c r="A1071" s="6"/>
      <c r="BQ1071" s="6"/>
      <c r="BR1071" s="6"/>
      <c r="BS1071" s="6"/>
      <c r="BT1071" s="6"/>
      <c r="BU1071" s="6"/>
      <c r="BV1071" s="6"/>
      <c r="BW1071" s="6"/>
      <c r="BX1071" s="6"/>
      <c r="BY1071" s="6"/>
      <c r="BZ1071" s="6"/>
      <c r="CA1071" s="6"/>
      <c r="CB1071" s="6"/>
      <c r="CC1071" s="6"/>
      <c r="CD1071" s="6"/>
      <c r="CE1071" s="6"/>
      <c r="CF1071" s="6"/>
      <c r="CG1071" s="6"/>
      <c r="CH1071" s="6"/>
      <c r="CI1071" s="6"/>
      <c r="CJ1071" s="6"/>
      <c r="CK1071" s="6"/>
      <c r="CL1071" s="6"/>
      <c r="CM1071" s="6"/>
    </row>
    <row r="1072" spans="1:91" ht="8.1" customHeight="1" x14ac:dyDescent="0.2">
      <c r="A1072" s="6"/>
      <c r="BQ1072" s="6"/>
      <c r="BR1072" s="6"/>
      <c r="BS1072" s="6"/>
      <c r="BT1072" s="6"/>
      <c r="BU1072" s="6"/>
      <c r="BV1072" s="6"/>
      <c r="BW1072" s="6"/>
      <c r="BX1072" s="6"/>
      <c r="BY1072" s="6"/>
      <c r="BZ1072" s="6"/>
      <c r="CA1072" s="6"/>
      <c r="CB1072" s="6"/>
      <c r="CC1072" s="6"/>
      <c r="CD1072" s="6"/>
      <c r="CE1072" s="6"/>
      <c r="CF1072" s="6"/>
      <c r="CG1072" s="6"/>
      <c r="CH1072" s="6"/>
      <c r="CI1072" s="6"/>
      <c r="CJ1072" s="6"/>
      <c r="CK1072" s="6"/>
      <c r="CL1072" s="6"/>
      <c r="CM1072" s="6"/>
    </row>
    <row r="1073" spans="1:91" ht="8.1" customHeight="1" x14ac:dyDescent="0.2">
      <c r="A1073" s="6"/>
      <c r="BQ1073" s="6"/>
      <c r="BR1073" s="6"/>
      <c r="BS1073" s="6"/>
      <c r="BT1073" s="6"/>
      <c r="BU1073" s="6"/>
      <c r="BV1073" s="6"/>
      <c r="BW1073" s="6"/>
      <c r="BX1073" s="6"/>
      <c r="BY1073" s="6"/>
      <c r="BZ1073" s="6"/>
      <c r="CA1073" s="6"/>
      <c r="CB1073" s="6"/>
      <c r="CC1073" s="6"/>
      <c r="CD1073" s="6"/>
      <c r="CE1073" s="6"/>
      <c r="CF1073" s="6"/>
      <c r="CG1073" s="6"/>
      <c r="CH1073" s="6"/>
      <c r="CI1073" s="6"/>
      <c r="CJ1073" s="6"/>
      <c r="CK1073" s="6"/>
      <c r="CL1073" s="6"/>
      <c r="CM1073" s="6"/>
    </row>
    <row r="1074" spans="1:91" ht="2.1" customHeight="1" x14ac:dyDescent="0.2">
      <c r="A1074" s="6"/>
      <c r="BQ1074" s="6"/>
      <c r="BR1074" s="6"/>
      <c r="BS1074" s="6"/>
      <c r="BT1074" s="6"/>
      <c r="BU1074" s="6"/>
      <c r="BV1074" s="6"/>
      <c r="BW1074" s="6"/>
      <c r="BX1074" s="6"/>
      <c r="BY1074" s="6"/>
      <c r="BZ1074" s="6"/>
      <c r="CA1074" s="6"/>
      <c r="CB1074" s="6"/>
      <c r="CC1074" s="6"/>
      <c r="CD1074" s="6"/>
      <c r="CE1074" s="6"/>
      <c r="CF1074" s="6"/>
      <c r="CG1074" s="6"/>
      <c r="CH1074" s="6"/>
      <c r="CI1074" s="6"/>
      <c r="CJ1074" s="6"/>
      <c r="CK1074" s="6"/>
      <c r="CL1074" s="6"/>
      <c r="CM1074" s="6"/>
    </row>
    <row r="1075" spans="1:91" ht="2.1" customHeight="1" x14ac:dyDescent="0.2">
      <c r="A1075" s="6"/>
      <c r="BQ1075" s="6"/>
      <c r="BR1075" s="6"/>
      <c r="BS1075" s="6"/>
      <c r="BT1075" s="6"/>
      <c r="BU1075" s="6"/>
      <c r="BV1075" s="6"/>
      <c r="BW1075" s="6"/>
      <c r="BX1075" s="6"/>
      <c r="BY1075" s="6"/>
      <c r="BZ1075" s="6"/>
      <c r="CA1075" s="6"/>
      <c r="CB1075" s="6"/>
      <c r="CC1075" s="6"/>
      <c r="CD1075" s="6"/>
      <c r="CE1075" s="6"/>
      <c r="CF1075" s="6"/>
      <c r="CG1075" s="6"/>
      <c r="CH1075" s="6"/>
      <c r="CI1075" s="6"/>
      <c r="CJ1075" s="6"/>
      <c r="CK1075" s="6"/>
      <c r="CL1075" s="6"/>
      <c r="CM1075" s="6"/>
    </row>
    <row r="1076" spans="1:91" ht="2.1" customHeight="1" x14ac:dyDescent="0.2">
      <c r="A1076" s="6"/>
      <c r="BQ1076" s="6"/>
      <c r="BR1076" s="6"/>
      <c r="BS1076" s="6"/>
      <c r="BT1076" s="6"/>
      <c r="BU1076" s="6"/>
      <c r="BV1076" s="6"/>
      <c r="BW1076" s="6"/>
      <c r="BX1076" s="6"/>
      <c r="BY1076" s="6"/>
      <c r="BZ1076" s="6"/>
      <c r="CA1076" s="6"/>
      <c r="CB1076" s="6"/>
      <c r="CC1076" s="6"/>
      <c r="CD1076" s="6"/>
      <c r="CE1076" s="6"/>
      <c r="CF1076" s="6"/>
      <c r="CG1076" s="6"/>
      <c r="CH1076" s="6"/>
      <c r="CI1076" s="6"/>
      <c r="CJ1076" s="6"/>
      <c r="CK1076" s="6"/>
      <c r="CL1076" s="6"/>
      <c r="CM1076" s="6"/>
    </row>
    <row r="1077" spans="1:91" ht="2.1" customHeight="1" x14ac:dyDescent="0.2">
      <c r="A1077" s="6"/>
      <c r="BQ1077" s="6"/>
      <c r="BR1077" s="6"/>
      <c r="BS1077" s="6"/>
      <c r="BT1077" s="6"/>
      <c r="BU1077" s="6"/>
      <c r="BV1077" s="6"/>
      <c r="BW1077" s="6"/>
      <c r="BX1077" s="6"/>
      <c r="BY1077" s="6"/>
      <c r="BZ1077" s="6"/>
      <c r="CA1077" s="6"/>
      <c r="CB1077" s="6"/>
      <c r="CC1077" s="6"/>
      <c r="CD1077" s="6"/>
      <c r="CE1077" s="6"/>
      <c r="CF1077" s="6"/>
      <c r="CG1077" s="6"/>
      <c r="CH1077" s="6"/>
      <c r="CI1077" s="6"/>
      <c r="CJ1077" s="6"/>
      <c r="CK1077" s="6"/>
      <c r="CL1077" s="6"/>
      <c r="CM1077" s="6"/>
    </row>
    <row r="1078" spans="1:91" ht="2.1" customHeight="1" x14ac:dyDescent="0.2">
      <c r="A1078" s="6"/>
      <c r="BQ1078" s="6"/>
      <c r="BR1078" s="6"/>
      <c r="BS1078" s="6"/>
      <c r="BT1078" s="6"/>
      <c r="BU1078" s="6"/>
      <c r="BV1078" s="6"/>
      <c r="BW1078" s="6"/>
      <c r="BX1078" s="6"/>
      <c r="BY1078" s="6"/>
      <c r="BZ1078" s="6"/>
      <c r="CA1078" s="6"/>
      <c r="CB1078" s="6"/>
      <c r="CC1078" s="6"/>
      <c r="CD1078" s="6"/>
      <c r="CE1078" s="6"/>
      <c r="CF1078" s="6"/>
      <c r="CG1078" s="6"/>
      <c r="CH1078" s="6"/>
      <c r="CI1078" s="6"/>
      <c r="CJ1078" s="6"/>
      <c r="CK1078" s="6"/>
      <c r="CL1078" s="6"/>
      <c r="CM1078" s="6"/>
    </row>
    <row r="1079" spans="1:91" ht="2.1" customHeight="1" x14ac:dyDescent="0.2">
      <c r="A1079" s="6"/>
      <c r="BQ1079" s="6"/>
      <c r="BR1079" s="6"/>
      <c r="BS1079" s="6"/>
      <c r="BT1079" s="6"/>
      <c r="BU1079" s="6"/>
      <c r="BV1079" s="6"/>
      <c r="BW1079" s="6"/>
      <c r="BX1079" s="6"/>
      <c r="BY1079" s="6"/>
      <c r="BZ1079" s="6"/>
      <c r="CA1079" s="6"/>
      <c r="CB1079" s="6"/>
      <c r="CC1079" s="6"/>
      <c r="CD1079" s="6"/>
      <c r="CE1079" s="6"/>
      <c r="CF1079" s="6"/>
      <c r="CG1079" s="6"/>
      <c r="CH1079" s="6"/>
      <c r="CI1079" s="6"/>
      <c r="CJ1079" s="6"/>
      <c r="CK1079" s="6"/>
      <c r="CL1079" s="6"/>
      <c r="CM1079" s="6"/>
    </row>
    <row r="1080" spans="1:91" ht="7.9" customHeight="1" x14ac:dyDescent="0.2">
      <c r="A1080" s="6"/>
      <c r="BQ1080" s="6"/>
      <c r="BR1080" s="6"/>
      <c r="BS1080" s="6"/>
      <c r="BT1080" s="6"/>
      <c r="BU1080" s="6"/>
      <c r="BV1080" s="6"/>
      <c r="BW1080" s="6"/>
      <c r="BX1080" s="6"/>
      <c r="BY1080" s="6"/>
      <c r="BZ1080" s="6"/>
      <c r="CA1080" s="6"/>
      <c r="CB1080" s="6"/>
      <c r="CC1080" s="6"/>
      <c r="CD1080" s="6"/>
      <c r="CE1080" s="6"/>
      <c r="CF1080" s="6"/>
      <c r="CG1080" s="6"/>
      <c r="CH1080" s="6"/>
      <c r="CI1080" s="6"/>
      <c r="CJ1080" s="6"/>
      <c r="CK1080" s="6"/>
      <c r="CL1080" s="6"/>
      <c r="CM1080" s="6"/>
    </row>
    <row r="1081" spans="1:91" ht="7.9" customHeight="1" x14ac:dyDescent="0.2">
      <c r="A1081" s="6"/>
      <c r="BQ1081" s="6"/>
      <c r="BR1081" s="6"/>
      <c r="BS1081" s="6"/>
      <c r="BT1081" s="6"/>
      <c r="BU1081" s="6"/>
      <c r="BV1081" s="6"/>
      <c r="BW1081" s="6"/>
      <c r="BX1081" s="6"/>
      <c r="BY1081" s="6"/>
      <c r="BZ1081" s="6"/>
      <c r="CA1081" s="6"/>
      <c r="CB1081" s="6"/>
      <c r="CC1081" s="6"/>
      <c r="CD1081" s="6"/>
      <c r="CE1081" s="6"/>
      <c r="CF1081" s="6"/>
      <c r="CG1081" s="6"/>
      <c r="CH1081" s="6"/>
      <c r="CI1081" s="6"/>
      <c r="CJ1081" s="6"/>
      <c r="CK1081" s="6"/>
      <c r="CL1081" s="6"/>
      <c r="CM1081" s="6"/>
    </row>
    <row r="1082" spans="1:91" ht="7.9" customHeight="1" x14ac:dyDescent="0.2">
      <c r="A1082" s="6"/>
      <c r="BQ1082" s="6"/>
      <c r="BR1082" s="6"/>
      <c r="BS1082" s="6"/>
      <c r="BT1082" s="6"/>
      <c r="BU1082" s="6"/>
      <c r="BV1082" s="6"/>
      <c r="BW1082" s="6"/>
      <c r="BX1082" s="6"/>
      <c r="BY1082" s="6"/>
      <c r="BZ1082" s="6"/>
      <c r="CA1082" s="6"/>
      <c r="CB1082" s="6"/>
      <c r="CC1082" s="6"/>
      <c r="CD1082" s="6"/>
      <c r="CE1082" s="6"/>
      <c r="CF1082" s="6"/>
      <c r="CG1082" s="6"/>
      <c r="CH1082" s="6"/>
      <c r="CI1082" s="6"/>
      <c r="CJ1082" s="6"/>
      <c r="CK1082" s="6"/>
      <c r="CL1082" s="6"/>
      <c r="CM1082" s="6"/>
    </row>
    <row r="1083" spans="1:91" ht="7.9" customHeight="1" x14ac:dyDescent="0.2">
      <c r="A1083" s="6"/>
      <c r="BQ1083" s="6"/>
      <c r="BR1083" s="6"/>
      <c r="BS1083" s="6"/>
      <c r="BT1083" s="6"/>
      <c r="BU1083" s="6"/>
      <c r="BV1083" s="6"/>
      <c r="BW1083" s="6"/>
      <c r="BX1083" s="6"/>
      <c r="BY1083" s="6"/>
      <c r="BZ1083" s="6"/>
      <c r="CA1083" s="6"/>
      <c r="CB1083" s="6"/>
      <c r="CC1083" s="6"/>
      <c r="CD1083" s="6"/>
      <c r="CE1083" s="6"/>
      <c r="CF1083" s="6"/>
      <c r="CG1083" s="6"/>
      <c r="CH1083" s="6"/>
      <c r="CI1083" s="6"/>
      <c r="CJ1083" s="6"/>
      <c r="CK1083" s="6"/>
      <c r="CL1083" s="6"/>
      <c r="CM1083" s="6"/>
    </row>
    <row r="1084" spans="1:91" ht="7.9" customHeight="1" x14ac:dyDescent="0.2">
      <c r="A1084" s="6"/>
      <c r="BQ1084" s="6"/>
      <c r="BR1084" s="6"/>
      <c r="BS1084" s="6"/>
      <c r="BT1084" s="6"/>
      <c r="BU1084" s="6"/>
      <c r="BV1084" s="6"/>
      <c r="BW1084" s="6"/>
      <c r="BX1084" s="6"/>
      <c r="BY1084" s="6"/>
      <c r="BZ1084" s="6"/>
      <c r="CA1084" s="6"/>
      <c r="CB1084" s="6"/>
      <c r="CC1084" s="6"/>
      <c r="CD1084" s="6"/>
      <c r="CE1084" s="6"/>
      <c r="CF1084" s="6"/>
      <c r="CG1084" s="6"/>
      <c r="CH1084" s="6"/>
      <c r="CI1084" s="6"/>
      <c r="CJ1084" s="6"/>
      <c r="CK1084" s="6"/>
      <c r="CL1084" s="6"/>
      <c r="CM1084" s="6"/>
    </row>
    <row r="1085" spans="1:91" ht="7.9" customHeight="1" x14ac:dyDescent="0.2">
      <c r="A1085" s="6"/>
      <c r="BQ1085" s="6"/>
      <c r="BR1085" s="6"/>
      <c r="BS1085" s="6"/>
      <c r="BT1085" s="6"/>
      <c r="BU1085" s="6"/>
      <c r="BV1085" s="6"/>
      <c r="BW1085" s="6"/>
      <c r="BX1085" s="6"/>
      <c r="BY1085" s="6"/>
      <c r="BZ1085" s="6"/>
      <c r="CA1085" s="6"/>
      <c r="CB1085" s="6"/>
      <c r="CC1085" s="6"/>
      <c r="CD1085" s="6"/>
      <c r="CE1085" s="6"/>
      <c r="CF1085" s="6"/>
      <c r="CG1085" s="6"/>
      <c r="CH1085" s="6"/>
      <c r="CI1085" s="6"/>
      <c r="CJ1085" s="6"/>
      <c r="CK1085" s="6"/>
      <c r="CL1085" s="6"/>
      <c r="CM1085" s="6"/>
    </row>
    <row r="1086" spans="1:91" ht="7.9" customHeight="1" x14ac:dyDescent="0.2">
      <c r="A1086" s="6"/>
      <c r="BQ1086" s="6"/>
      <c r="BR1086" s="6"/>
      <c r="BS1086" s="6"/>
      <c r="BT1086" s="6"/>
      <c r="BU1086" s="6"/>
      <c r="BV1086" s="6"/>
      <c r="BW1086" s="6"/>
      <c r="BX1086" s="6"/>
      <c r="BY1086" s="6"/>
      <c r="BZ1086" s="6"/>
      <c r="CA1086" s="6"/>
      <c r="CB1086" s="6"/>
      <c r="CC1086" s="6"/>
      <c r="CD1086" s="6"/>
      <c r="CE1086" s="6"/>
      <c r="CF1086" s="6"/>
      <c r="CG1086" s="6"/>
      <c r="CH1086" s="6"/>
      <c r="CI1086" s="6"/>
      <c r="CJ1086" s="6"/>
      <c r="CK1086" s="6"/>
      <c r="CL1086" s="6"/>
      <c r="CM1086" s="6"/>
    </row>
    <row r="1087" spans="1:91" ht="7.9" customHeight="1" x14ac:dyDescent="0.2">
      <c r="A1087" s="6"/>
      <c r="BQ1087" s="6"/>
      <c r="BR1087" s="6"/>
      <c r="BS1087" s="6"/>
      <c r="BT1087" s="6"/>
      <c r="BU1087" s="6"/>
      <c r="BV1087" s="6"/>
      <c r="BW1087" s="6"/>
      <c r="BX1087" s="6"/>
      <c r="BY1087" s="6"/>
      <c r="BZ1087" s="6"/>
      <c r="CA1087" s="6"/>
      <c r="CB1087" s="6"/>
      <c r="CC1087" s="6"/>
      <c r="CD1087" s="6"/>
      <c r="CE1087" s="6"/>
      <c r="CF1087" s="6"/>
      <c r="CG1087" s="6"/>
      <c r="CH1087" s="6"/>
      <c r="CI1087" s="6"/>
      <c r="CJ1087" s="6"/>
      <c r="CK1087" s="6"/>
      <c r="CL1087" s="6"/>
      <c r="CM1087" s="6"/>
    </row>
    <row r="1088" spans="1:91" ht="7.9" customHeight="1" x14ac:dyDescent="0.2">
      <c r="A1088" s="6"/>
      <c r="BQ1088" s="6"/>
      <c r="BR1088" s="6"/>
      <c r="BS1088" s="6"/>
      <c r="BT1088" s="6"/>
      <c r="BU1088" s="6"/>
      <c r="BV1088" s="6"/>
      <c r="BW1088" s="6"/>
      <c r="BX1088" s="6"/>
      <c r="BY1088" s="6"/>
      <c r="BZ1088" s="6"/>
      <c r="CA1088" s="6"/>
      <c r="CB1088" s="6"/>
      <c r="CC1088" s="6"/>
      <c r="CD1088" s="6"/>
      <c r="CE1088" s="6"/>
      <c r="CF1088" s="6"/>
      <c r="CG1088" s="6"/>
      <c r="CH1088" s="6"/>
      <c r="CI1088" s="6"/>
      <c r="CJ1088" s="6"/>
      <c r="CK1088" s="6"/>
      <c r="CL1088" s="6"/>
      <c r="CM1088" s="6"/>
    </row>
    <row r="1089" spans="1:91" ht="7.9" customHeight="1" x14ac:dyDescent="0.2">
      <c r="A1089" s="6"/>
      <c r="BQ1089" s="6"/>
      <c r="BR1089" s="6"/>
      <c r="BS1089" s="6"/>
      <c r="BT1089" s="6"/>
      <c r="BU1089" s="6"/>
      <c r="BV1089" s="6"/>
      <c r="BW1089" s="6"/>
      <c r="BX1089" s="6"/>
      <c r="BY1089" s="6"/>
      <c r="BZ1089" s="6"/>
      <c r="CA1089" s="6"/>
      <c r="CB1089" s="6"/>
      <c r="CC1089" s="6"/>
      <c r="CD1089" s="6"/>
      <c r="CE1089" s="6"/>
      <c r="CF1089" s="6"/>
      <c r="CG1089" s="6"/>
      <c r="CH1089" s="6"/>
      <c r="CI1089" s="6"/>
      <c r="CJ1089" s="6"/>
      <c r="CK1089" s="6"/>
      <c r="CL1089" s="6"/>
      <c r="CM1089" s="6"/>
    </row>
    <row r="1090" spans="1:91" ht="7.9" customHeight="1" x14ac:dyDescent="0.2">
      <c r="A1090" s="6"/>
      <c r="BQ1090" s="6"/>
      <c r="BR1090" s="6"/>
      <c r="BS1090" s="6"/>
      <c r="BT1090" s="6"/>
      <c r="BU1090" s="6"/>
      <c r="BV1090" s="6"/>
      <c r="BW1090" s="6"/>
      <c r="BX1090" s="6"/>
      <c r="BY1090" s="6"/>
      <c r="BZ1090" s="6"/>
      <c r="CA1090" s="6"/>
      <c r="CB1090" s="6"/>
      <c r="CC1090" s="6"/>
      <c r="CD1090" s="6"/>
      <c r="CE1090" s="6"/>
      <c r="CF1090" s="6"/>
      <c r="CG1090" s="6"/>
      <c r="CH1090" s="6"/>
      <c r="CI1090" s="6"/>
      <c r="CJ1090" s="6"/>
      <c r="CK1090" s="6"/>
      <c r="CL1090" s="6"/>
      <c r="CM1090" s="6"/>
    </row>
    <row r="1091" spans="1:91" ht="7.9" customHeight="1" x14ac:dyDescent="0.2">
      <c r="A1091" s="6"/>
      <c r="BQ1091" s="6"/>
      <c r="BR1091" s="6"/>
      <c r="BS1091" s="6"/>
      <c r="BT1091" s="6"/>
      <c r="BU1091" s="6"/>
      <c r="BV1091" s="6"/>
      <c r="BW1091" s="6"/>
      <c r="BX1091" s="6"/>
      <c r="BY1091" s="6"/>
      <c r="BZ1091" s="6"/>
      <c r="CA1091" s="6"/>
      <c r="CB1091" s="6"/>
      <c r="CC1091" s="6"/>
      <c r="CD1091" s="6"/>
      <c r="CE1091" s="6"/>
      <c r="CF1091" s="6"/>
      <c r="CG1091" s="6"/>
      <c r="CH1091" s="6"/>
      <c r="CI1091" s="6"/>
      <c r="CJ1091" s="6"/>
      <c r="CK1091" s="6"/>
      <c r="CL1091" s="6"/>
      <c r="CM1091" s="6"/>
    </row>
    <row r="1092" spans="1:91" ht="7.9" customHeight="1" x14ac:dyDescent="0.2">
      <c r="A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row>
    <row r="1093" spans="1:91" ht="7.9" customHeight="1" x14ac:dyDescent="0.2">
      <c r="A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row>
    <row r="1094" spans="1:91" ht="7.9" customHeight="1" x14ac:dyDescent="0.2">
      <c r="A1094" s="6"/>
      <c r="BQ1094" s="6"/>
      <c r="BR1094" s="6"/>
      <c r="BS1094" s="6"/>
      <c r="BT1094" s="6"/>
      <c r="BU1094" s="6"/>
      <c r="BV1094" s="6"/>
      <c r="BW1094" s="6"/>
      <c r="BX1094" s="6"/>
      <c r="BY1094" s="6"/>
      <c r="BZ1094" s="6"/>
      <c r="CA1094" s="6"/>
      <c r="CB1094" s="6"/>
      <c r="CC1094" s="6"/>
      <c r="CD1094" s="6"/>
      <c r="CE1094" s="6"/>
      <c r="CF1094" s="6"/>
      <c r="CG1094" s="6"/>
      <c r="CH1094" s="6"/>
      <c r="CI1094" s="6"/>
      <c r="CJ1094" s="6"/>
      <c r="CK1094" s="6"/>
      <c r="CL1094" s="6"/>
      <c r="CM1094" s="6"/>
    </row>
    <row r="1095" spans="1:91" ht="7.9" customHeight="1" x14ac:dyDescent="0.2">
      <c r="A1095" s="6"/>
      <c r="BQ1095" s="6"/>
      <c r="BR1095" s="6"/>
      <c r="BS1095" s="6"/>
      <c r="BT1095" s="6"/>
      <c r="BU1095" s="6"/>
      <c r="BV1095" s="6"/>
      <c r="BW1095" s="6"/>
      <c r="BX1095" s="6"/>
      <c r="BY1095" s="6"/>
      <c r="BZ1095" s="6"/>
      <c r="CA1095" s="6"/>
      <c r="CB1095" s="6"/>
      <c r="CC1095" s="6"/>
      <c r="CD1095" s="6"/>
      <c r="CE1095" s="6"/>
      <c r="CF1095" s="6"/>
      <c r="CG1095" s="6"/>
      <c r="CH1095" s="6"/>
      <c r="CI1095" s="6"/>
      <c r="CJ1095" s="6"/>
      <c r="CK1095" s="6"/>
      <c r="CL1095" s="6"/>
      <c r="CM1095" s="6"/>
    </row>
    <row r="1096" spans="1:91" ht="7.9" customHeight="1" x14ac:dyDescent="0.2">
      <c r="A1096" s="6"/>
      <c r="BQ1096" s="6"/>
      <c r="BR1096" s="6"/>
      <c r="BS1096" s="6"/>
      <c r="BT1096" s="6"/>
      <c r="BU1096" s="6"/>
      <c r="BV1096" s="6"/>
      <c r="BW1096" s="6"/>
      <c r="BX1096" s="6"/>
      <c r="BY1096" s="6"/>
      <c r="BZ1096" s="6"/>
      <c r="CA1096" s="6"/>
      <c r="CB1096" s="6"/>
      <c r="CC1096" s="6"/>
      <c r="CD1096" s="6"/>
      <c r="CE1096" s="6"/>
      <c r="CF1096" s="6"/>
      <c r="CG1096" s="6"/>
      <c r="CH1096" s="6"/>
      <c r="CI1096" s="6"/>
      <c r="CJ1096" s="6"/>
      <c r="CK1096" s="6"/>
      <c r="CL1096" s="6"/>
      <c r="CM1096" s="6"/>
    </row>
    <row r="1097" spans="1:91" ht="7.9" customHeight="1" x14ac:dyDescent="0.2">
      <c r="A1097" s="6"/>
      <c r="BQ1097" s="6"/>
      <c r="BR1097" s="6"/>
      <c r="BS1097" s="6"/>
      <c r="BT1097" s="6"/>
      <c r="BU1097" s="6"/>
      <c r="BV1097" s="6"/>
      <c r="BW1097" s="6"/>
      <c r="BX1097" s="6"/>
      <c r="BY1097" s="6"/>
      <c r="BZ1097" s="6"/>
      <c r="CA1097" s="6"/>
      <c r="CB1097" s="6"/>
      <c r="CC1097" s="6"/>
      <c r="CD1097" s="6"/>
      <c r="CE1097" s="6"/>
      <c r="CF1097" s="6"/>
      <c r="CG1097" s="6"/>
      <c r="CH1097" s="6"/>
      <c r="CI1097" s="6"/>
      <c r="CJ1097" s="6"/>
      <c r="CK1097" s="6"/>
      <c r="CL1097" s="6"/>
      <c r="CM1097" s="6"/>
    </row>
    <row r="1098" spans="1:91" ht="7.9" customHeight="1" x14ac:dyDescent="0.2">
      <c r="A1098" s="6"/>
      <c r="BQ1098" s="6"/>
      <c r="BR1098" s="6"/>
      <c r="BS1098" s="6"/>
      <c r="BT1098" s="6"/>
      <c r="BU1098" s="6"/>
      <c r="BV1098" s="6"/>
      <c r="BW1098" s="6"/>
      <c r="BX1098" s="6"/>
      <c r="BY1098" s="6"/>
      <c r="BZ1098" s="6"/>
      <c r="CA1098" s="6"/>
      <c r="CB1098" s="6"/>
      <c r="CC1098" s="6"/>
      <c r="CD1098" s="6"/>
      <c r="CE1098" s="6"/>
      <c r="CF1098" s="6"/>
      <c r="CG1098" s="6"/>
      <c r="CH1098" s="6"/>
      <c r="CI1098" s="6"/>
      <c r="CJ1098" s="6"/>
      <c r="CK1098" s="6"/>
      <c r="CL1098" s="6"/>
      <c r="CM1098" s="6"/>
    </row>
    <row r="1099" spans="1:91" ht="7.9" customHeight="1" x14ac:dyDescent="0.2">
      <c r="A1099" s="6"/>
      <c r="BQ1099" s="6"/>
      <c r="BR1099" s="6"/>
      <c r="BS1099" s="6"/>
      <c r="BT1099" s="6"/>
      <c r="BU1099" s="6"/>
      <c r="BV1099" s="6"/>
      <c r="BW1099" s="6"/>
      <c r="BX1099" s="6"/>
      <c r="BY1099" s="6"/>
      <c r="BZ1099" s="6"/>
      <c r="CA1099" s="6"/>
      <c r="CB1099" s="6"/>
      <c r="CC1099" s="6"/>
      <c r="CD1099" s="6"/>
      <c r="CE1099" s="6"/>
      <c r="CF1099" s="6"/>
      <c r="CG1099" s="6"/>
      <c r="CH1099" s="6"/>
      <c r="CI1099" s="6"/>
      <c r="CJ1099" s="6"/>
      <c r="CK1099" s="6"/>
      <c r="CL1099" s="6"/>
      <c r="CM1099" s="6"/>
    </row>
    <row r="1100" spans="1:91" ht="7.9" customHeight="1" x14ac:dyDescent="0.2">
      <c r="A1100" s="6"/>
      <c r="BQ1100" s="6"/>
      <c r="BR1100" s="6"/>
      <c r="BS1100" s="6"/>
      <c r="BT1100" s="6"/>
      <c r="BU1100" s="6"/>
      <c r="BV1100" s="6"/>
      <c r="BW1100" s="6"/>
      <c r="BX1100" s="6"/>
      <c r="BY1100" s="6"/>
      <c r="BZ1100" s="6"/>
      <c r="CA1100" s="6"/>
      <c r="CB1100" s="6"/>
      <c r="CC1100" s="6"/>
      <c r="CD1100" s="6"/>
      <c r="CE1100" s="6"/>
      <c r="CF1100" s="6"/>
      <c r="CG1100" s="6"/>
      <c r="CH1100" s="6"/>
      <c r="CI1100" s="6"/>
      <c r="CJ1100" s="6"/>
      <c r="CK1100" s="6"/>
      <c r="CL1100" s="6"/>
      <c r="CM1100" s="6"/>
    </row>
    <row r="1101" spans="1:91" ht="7.9" customHeight="1" x14ac:dyDescent="0.2">
      <c r="A1101" s="6"/>
      <c r="BQ1101" s="6"/>
      <c r="BR1101" s="6"/>
      <c r="BS1101" s="6"/>
      <c r="BT1101" s="6"/>
      <c r="BU1101" s="6"/>
      <c r="BV1101" s="6"/>
      <c r="BW1101" s="6"/>
      <c r="BX1101" s="6"/>
      <c r="BY1101" s="6"/>
      <c r="BZ1101" s="6"/>
      <c r="CA1101" s="6"/>
      <c r="CB1101" s="6"/>
      <c r="CC1101" s="6"/>
      <c r="CD1101" s="6"/>
      <c r="CE1101" s="6"/>
      <c r="CF1101" s="6"/>
      <c r="CG1101" s="6"/>
      <c r="CH1101" s="6"/>
      <c r="CI1101" s="6"/>
      <c r="CJ1101" s="6"/>
      <c r="CK1101" s="6"/>
      <c r="CL1101" s="6"/>
      <c r="CM1101" s="6"/>
    </row>
    <row r="1102" spans="1:91" ht="7.9" customHeight="1" x14ac:dyDescent="0.2">
      <c r="A1102" s="6"/>
      <c r="BQ1102" s="6"/>
      <c r="BR1102" s="6"/>
      <c r="BS1102" s="6"/>
      <c r="BT1102" s="6"/>
      <c r="BU1102" s="6"/>
      <c r="BV1102" s="6"/>
      <c r="BW1102" s="6"/>
      <c r="BX1102" s="6"/>
      <c r="BY1102" s="6"/>
      <c r="BZ1102" s="6"/>
      <c r="CA1102" s="6"/>
      <c r="CB1102" s="6"/>
      <c r="CC1102" s="6"/>
      <c r="CD1102" s="6"/>
      <c r="CE1102" s="6"/>
      <c r="CF1102" s="6"/>
      <c r="CG1102" s="6"/>
      <c r="CH1102" s="6"/>
      <c r="CI1102" s="6"/>
      <c r="CJ1102" s="6"/>
      <c r="CK1102" s="6"/>
      <c r="CL1102" s="6"/>
      <c r="CM1102" s="6"/>
    </row>
    <row r="1103" spans="1:91" ht="7.9" customHeight="1" x14ac:dyDescent="0.2">
      <c r="A1103" s="6"/>
      <c r="BQ1103" s="6"/>
      <c r="BR1103" s="6"/>
      <c r="BS1103" s="6"/>
      <c r="BT1103" s="6"/>
      <c r="BU1103" s="6"/>
      <c r="BV1103" s="6"/>
      <c r="BW1103" s="6"/>
      <c r="BX1103" s="6"/>
      <c r="BY1103" s="6"/>
      <c r="BZ1103" s="6"/>
      <c r="CA1103" s="6"/>
      <c r="CB1103" s="6"/>
      <c r="CC1103" s="6"/>
      <c r="CD1103" s="6"/>
      <c r="CE1103" s="6"/>
      <c r="CF1103" s="6"/>
      <c r="CG1103" s="6"/>
      <c r="CH1103" s="6"/>
      <c r="CI1103" s="6"/>
      <c r="CJ1103" s="6"/>
      <c r="CK1103" s="6"/>
      <c r="CL1103" s="6"/>
      <c r="CM1103" s="6"/>
    </row>
    <row r="1104" spans="1:91" ht="7.9" customHeight="1" x14ac:dyDescent="0.2">
      <c r="A1104" s="6"/>
      <c r="BQ1104" s="6"/>
      <c r="BR1104" s="6"/>
      <c r="BS1104" s="6"/>
      <c r="BT1104" s="6"/>
      <c r="BU1104" s="6"/>
      <c r="BV1104" s="6"/>
      <c r="BW1104" s="6"/>
      <c r="BX1104" s="6"/>
      <c r="BY1104" s="6"/>
      <c r="BZ1104" s="6"/>
      <c r="CA1104" s="6"/>
      <c r="CB1104" s="6"/>
      <c r="CC1104" s="6"/>
      <c r="CD1104" s="6"/>
      <c r="CE1104" s="6"/>
      <c r="CF1104" s="6"/>
      <c r="CG1104" s="6"/>
      <c r="CH1104" s="6"/>
      <c r="CI1104" s="6"/>
      <c r="CJ1104" s="6"/>
      <c r="CK1104" s="6"/>
      <c r="CL1104" s="6"/>
      <c r="CM1104" s="6"/>
    </row>
    <row r="1105" spans="1:91" ht="2.1" customHeight="1" x14ac:dyDescent="0.2">
      <c r="A1105" s="6"/>
      <c r="BQ1105" s="6"/>
      <c r="BR1105" s="6"/>
      <c r="BS1105" s="6"/>
      <c r="BT1105" s="6"/>
      <c r="BU1105" s="6"/>
      <c r="BV1105" s="6"/>
      <c r="BW1105" s="6"/>
      <c r="BX1105" s="6"/>
      <c r="BY1105" s="6"/>
      <c r="BZ1105" s="6"/>
      <c r="CA1105" s="6"/>
      <c r="CB1105" s="6"/>
      <c r="CC1105" s="6"/>
      <c r="CD1105" s="6"/>
      <c r="CE1105" s="6"/>
      <c r="CF1105" s="6"/>
      <c r="CG1105" s="6"/>
      <c r="CH1105" s="6"/>
      <c r="CI1105" s="6"/>
      <c r="CJ1105" s="6"/>
      <c r="CK1105" s="6"/>
      <c r="CL1105" s="6"/>
      <c r="CM1105" s="6"/>
    </row>
    <row r="1106" spans="1:91" ht="2.1" customHeight="1" x14ac:dyDescent="0.2">
      <c r="A1106" s="6"/>
      <c r="BQ1106" s="6"/>
      <c r="BR1106" s="6"/>
      <c r="BS1106" s="6"/>
      <c r="BT1106" s="6"/>
      <c r="BU1106" s="6"/>
      <c r="BV1106" s="6"/>
      <c r="BW1106" s="6"/>
      <c r="BX1106" s="6"/>
      <c r="BY1106" s="6"/>
      <c r="BZ1106" s="6"/>
      <c r="CA1106" s="6"/>
      <c r="CB1106" s="6"/>
      <c r="CC1106" s="6"/>
      <c r="CD1106" s="6"/>
      <c r="CE1106" s="6"/>
      <c r="CF1106" s="6"/>
      <c r="CG1106" s="6"/>
      <c r="CH1106" s="6"/>
      <c r="CI1106" s="6"/>
      <c r="CJ1106" s="6"/>
      <c r="CK1106" s="6"/>
      <c r="CL1106" s="6"/>
      <c r="CM1106" s="6"/>
    </row>
    <row r="1107" spans="1:91" ht="2.1" customHeight="1" x14ac:dyDescent="0.2">
      <c r="A1107" s="6"/>
      <c r="BQ1107" s="6"/>
      <c r="BR1107" s="6"/>
      <c r="BS1107" s="6"/>
      <c r="BT1107" s="6"/>
      <c r="BU1107" s="6"/>
      <c r="BV1107" s="6"/>
      <c r="BW1107" s="6"/>
      <c r="BX1107" s="6"/>
      <c r="BY1107" s="6"/>
      <c r="BZ1107" s="6"/>
      <c r="CA1107" s="6"/>
      <c r="CB1107" s="6"/>
      <c r="CC1107" s="6"/>
      <c r="CD1107" s="6"/>
      <c r="CE1107" s="6"/>
      <c r="CF1107" s="6"/>
      <c r="CG1107" s="6"/>
      <c r="CH1107" s="6"/>
      <c r="CI1107" s="6"/>
      <c r="CJ1107" s="6"/>
      <c r="CK1107" s="6"/>
      <c r="CL1107" s="6"/>
      <c r="CM1107" s="6"/>
    </row>
    <row r="1108" spans="1:91" ht="2.1" customHeight="1" x14ac:dyDescent="0.2">
      <c r="A1108" s="6"/>
      <c r="BQ1108" s="6"/>
      <c r="BR1108" s="6"/>
      <c r="BS1108" s="6"/>
      <c r="BT1108" s="6"/>
      <c r="BU1108" s="6"/>
      <c r="BV1108" s="6"/>
      <c r="BW1108" s="6"/>
      <c r="BX1108" s="6"/>
      <c r="BY1108" s="6"/>
      <c r="BZ1108" s="6"/>
      <c r="CA1108" s="6"/>
      <c r="CB1108" s="6"/>
      <c r="CC1108" s="6"/>
      <c r="CD1108" s="6"/>
      <c r="CE1108" s="6"/>
      <c r="CF1108" s="6"/>
      <c r="CG1108" s="6"/>
      <c r="CH1108" s="6"/>
      <c r="CI1108" s="6"/>
      <c r="CJ1108" s="6"/>
      <c r="CK1108" s="6"/>
      <c r="CL1108" s="6"/>
      <c r="CM1108" s="6"/>
    </row>
    <row r="1109" spans="1:91" ht="2.1" customHeight="1" x14ac:dyDescent="0.2">
      <c r="A1109" s="6"/>
      <c r="BQ1109" s="6"/>
      <c r="BR1109" s="6"/>
      <c r="BS1109" s="6"/>
      <c r="BT1109" s="6"/>
      <c r="BU1109" s="6"/>
      <c r="BV1109" s="6"/>
      <c r="BW1109" s="6"/>
      <c r="BX1109" s="6"/>
      <c r="BY1109" s="6"/>
      <c r="BZ1109" s="6"/>
      <c r="CA1109" s="6"/>
      <c r="CB1109" s="6"/>
      <c r="CC1109" s="6"/>
      <c r="CD1109" s="6"/>
      <c r="CE1109" s="6"/>
      <c r="CF1109" s="6"/>
      <c r="CG1109" s="6"/>
      <c r="CH1109" s="6"/>
      <c r="CI1109" s="6"/>
      <c r="CJ1109" s="6"/>
      <c r="CK1109" s="6"/>
      <c r="CL1109" s="6"/>
      <c r="CM1109" s="6"/>
    </row>
    <row r="1110" spans="1:91" ht="2.1" customHeight="1" x14ac:dyDescent="0.2">
      <c r="A1110" s="6"/>
      <c r="BQ1110" s="6"/>
      <c r="BR1110" s="6"/>
      <c r="BS1110" s="6"/>
      <c r="BT1110" s="6"/>
      <c r="BU1110" s="6"/>
      <c r="BV1110" s="6"/>
      <c r="BW1110" s="6"/>
      <c r="BX1110" s="6"/>
      <c r="BY1110" s="6"/>
      <c r="BZ1110" s="6"/>
      <c r="CA1110" s="6"/>
      <c r="CB1110" s="6"/>
      <c r="CC1110" s="6"/>
      <c r="CD1110" s="6"/>
      <c r="CE1110" s="6"/>
      <c r="CF1110" s="6"/>
      <c r="CG1110" s="6"/>
      <c r="CH1110" s="6"/>
      <c r="CI1110" s="6"/>
      <c r="CJ1110" s="6"/>
      <c r="CK1110" s="6"/>
      <c r="CL1110" s="6"/>
      <c r="CM1110" s="6"/>
    </row>
    <row r="1111" spans="1:91" ht="2.1" customHeight="1" x14ac:dyDescent="0.2">
      <c r="A1111" s="6"/>
      <c r="BQ1111" s="6"/>
      <c r="BR1111" s="6"/>
      <c r="BS1111" s="6"/>
      <c r="BT1111" s="6"/>
      <c r="BU1111" s="6"/>
      <c r="BV1111" s="6"/>
      <c r="BW1111" s="6"/>
      <c r="BX1111" s="6"/>
      <c r="BY1111" s="6"/>
      <c r="BZ1111" s="6"/>
      <c r="CA1111" s="6"/>
      <c r="CB1111" s="6"/>
      <c r="CC1111" s="6"/>
      <c r="CD1111" s="6"/>
      <c r="CE1111" s="6"/>
      <c r="CF1111" s="6"/>
      <c r="CG1111" s="6"/>
      <c r="CH1111" s="6"/>
      <c r="CI1111" s="6"/>
      <c r="CJ1111" s="6"/>
      <c r="CK1111" s="6"/>
      <c r="CL1111" s="6"/>
      <c r="CM1111" s="6"/>
    </row>
    <row r="1112" spans="1:91" ht="2.1" customHeight="1" x14ac:dyDescent="0.2">
      <c r="A1112" s="6"/>
      <c r="BQ1112" s="6"/>
      <c r="BR1112" s="6"/>
      <c r="BS1112" s="6"/>
      <c r="BT1112" s="6"/>
      <c r="BU1112" s="6"/>
      <c r="BV1112" s="6"/>
      <c r="BW1112" s="6"/>
      <c r="BX1112" s="6"/>
      <c r="BY1112" s="6"/>
      <c r="BZ1112" s="6"/>
      <c r="CA1112" s="6"/>
      <c r="CB1112" s="6"/>
      <c r="CC1112" s="6"/>
      <c r="CD1112" s="6"/>
      <c r="CE1112" s="6"/>
      <c r="CF1112" s="6"/>
      <c r="CG1112" s="6"/>
      <c r="CH1112" s="6"/>
      <c r="CI1112" s="6"/>
      <c r="CJ1112" s="6"/>
      <c r="CK1112" s="6"/>
      <c r="CL1112" s="6"/>
      <c r="CM1112" s="6"/>
    </row>
    <row r="1113" spans="1:91" ht="2.1" customHeight="1" x14ac:dyDescent="0.2">
      <c r="A1113" s="6"/>
      <c r="BQ1113" s="6"/>
      <c r="BR1113" s="6"/>
      <c r="BS1113" s="6"/>
      <c r="BT1113" s="6"/>
      <c r="BU1113" s="6"/>
      <c r="BV1113" s="6"/>
      <c r="BW1113" s="6"/>
      <c r="BX1113" s="6"/>
      <c r="BY1113" s="6"/>
      <c r="BZ1113" s="6"/>
      <c r="CA1113" s="6"/>
      <c r="CB1113" s="6"/>
      <c r="CC1113" s="6"/>
      <c r="CD1113" s="6"/>
      <c r="CE1113" s="6"/>
      <c r="CF1113" s="6"/>
      <c r="CG1113" s="6"/>
      <c r="CH1113" s="6"/>
      <c r="CI1113" s="6"/>
      <c r="CJ1113" s="6"/>
      <c r="CK1113" s="6"/>
      <c r="CL1113" s="6"/>
      <c r="CM1113" s="6"/>
    </row>
    <row r="1114" spans="1:91" ht="2.1" customHeight="1" x14ac:dyDescent="0.2">
      <c r="A1114" s="6"/>
      <c r="BQ1114" s="6"/>
      <c r="BR1114" s="6"/>
      <c r="BS1114" s="6"/>
      <c r="BT1114" s="6"/>
      <c r="BU1114" s="6"/>
      <c r="BV1114" s="6"/>
      <c r="BW1114" s="6"/>
      <c r="BX1114" s="6"/>
      <c r="BY1114" s="6"/>
      <c r="BZ1114" s="6"/>
      <c r="CA1114" s="6"/>
      <c r="CB1114" s="6"/>
      <c r="CC1114" s="6"/>
      <c r="CD1114" s="6"/>
      <c r="CE1114" s="6"/>
      <c r="CF1114" s="6"/>
      <c r="CG1114" s="6"/>
      <c r="CH1114" s="6"/>
      <c r="CI1114" s="6"/>
      <c r="CJ1114" s="6"/>
      <c r="CK1114" s="6"/>
      <c r="CL1114" s="6"/>
      <c r="CM1114" s="6"/>
    </row>
    <row r="1115" spans="1:91" ht="2.1" customHeight="1" x14ac:dyDescent="0.2">
      <c r="A1115" s="6"/>
      <c r="BQ1115" s="6"/>
      <c r="BR1115" s="6"/>
      <c r="BS1115" s="6"/>
      <c r="BT1115" s="6"/>
      <c r="BU1115" s="6"/>
      <c r="BV1115" s="6"/>
      <c r="BW1115" s="6"/>
      <c r="BX1115" s="6"/>
      <c r="BY1115" s="6"/>
      <c r="BZ1115" s="6"/>
      <c r="CA1115" s="6"/>
      <c r="CB1115" s="6"/>
      <c r="CC1115" s="6"/>
      <c r="CD1115" s="6"/>
      <c r="CE1115" s="6"/>
      <c r="CF1115" s="6"/>
      <c r="CG1115" s="6"/>
      <c r="CH1115" s="6"/>
      <c r="CI1115" s="6"/>
      <c r="CJ1115" s="6"/>
      <c r="CK1115" s="6"/>
      <c r="CL1115" s="6"/>
      <c r="CM1115" s="6"/>
    </row>
    <row r="1116" spans="1:91" ht="2.1" customHeight="1" x14ac:dyDescent="0.2">
      <c r="A1116" s="6"/>
      <c r="BQ1116" s="6"/>
      <c r="BR1116" s="6"/>
      <c r="BS1116" s="6"/>
      <c r="BT1116" s="6"/>
      <c r="BU1116" s="6"/>
      <c r="BV1116" s="6"/>
      <c r="BW1116" s="6"/>
      <c r="BX1116" s="6"/>
      <c r="BY1116" s="6"/>
      <c r="BZ1116" s="6"/>
      <c r="CA1116" s="6"/>
      <c r="CB1116" s="6"/>
      <c r="CC1116" s="6"/>
      <c r="CD1116" s="6"/>
      <c r="CE1116" s="6"/>
      <c r="CF1116" s="6"/>
      <c r="CG1116" s="6"/>
      <c r="CH1116" s="6"/>
      <c r="CI1116" s="6"/>
      <c r="CJ1116" s="6"/>
      <c r="CK1116" s="6"/>
      <c r="CL1116" s="6"/>
      <c r="CM1116" s="6"/>
    </row>
    <row r="1117" spans="1:91" ht="2.1" customHeight="1" x14ac:dyDescent="0.2">
      <c r="A1117" s="6"/>
      <c r="BQ1117" s="6"/>
      <c r="BR1117" s="6"/>
      <c r="BS1117" s="6"/>
      <c r="BT1117" s="6"/>
      <c r="BU1117" s="6"/>
      <c r="BV1117" s="6"/>
      <c r="BW1117" s="6"/>
      <c r="BX1117" s="6"/>
      <c r="BY1117" s="6"/>
      <c r="BZ1117" s="6"/>
      <c r="CA1117" s="6"/>
      <c r="CB1117" s="6"/>
      <c r="CC1117" s="6"/>
      <c r="CD1117" s="6"/>
      <c r="CE1117" s="6"/>
      <c r="CF1117" s="6"/>
      <c r="CG1117" s="6"/>
      <c r="CH1117" s="6"/>
      <c r="CI1117" s="6"/>
      <c r="CJ1117" s="6"/>
      <c r="CK1117" s="6"/>
      <c r="CL1117" s="6"/>
      <c r="CM1117" s="6"/>
    </row>
    <row r="1118" spans="1:91" ht="2.1" customHeight="1" x14ac:dyDescent="0.2">
      <c r="A1118" s="6"/>
      <c r="BQ1118" s="6"/>
      <c r="BR1118" s="6"/>
      <c r="BS1118" s="6"/>
      <c r="BT1118" s="6"/>
      <c r="BU1118" s="6"/>
      <c r="BV1118" s="6"/>
      <c r="BW1118" s="6"/>
      <c r="BX1118" s="6"/>
      <c r="BY1118" s="6"/>
      <c r="BZ1118" s="6"/>
      <c r="CA1118" s="6"/>
      <c r="CB1118" s="6"/>
      <c r="CC1118" s="6"/>
      <c r="CD1118" s="6"/>
      <c r="CE1118" s="6"/>
      <c r="CF1118" s="6"/>
      <c r="CG1118" s="6"/>
      <c r="CH1118" s="6"/>
      <c r="CI1118" s="6"/>
      <c r="CJ1118" s="6"/>
      <c r="CK1118" s="6"/>
      <c r="CL1118" s="6"/>
      <c r="CM1118" s="6"/>
    </row>
    <row r="1119" spans="1:91" ht="2.1" customHeight="1" x14ac:dyDescent="0.2">
      <c r="A1119" s="6"/>
      <c r="BQ1119" s="6"/>
      <c r="BR1119" s="6"/>
      <c r="BS1119" s="6"/>
      <c r="BT1119" s="6"/>
      <c r="BU1119" s="6"/>
      <c r="BV1119" s="6"/>
      <c r="BW1119" s="6"/>
      <c r="BX1119" s="6"/>
      <c r="BY1119" s="6"/>
      <c r="BZ1119" s="6"/>
      <c r="CA1119" s="6"/>
      <c r="CB1119" s="6"/>
      <c r="CC1119" s="6"/>
      <c r="CD1119" s="6"/>
      <c r="CE1119" s="6"/>
      <c r="CF1119" s="6"/>
      <c r="CG1119" s="6"/>
      <c r="CH1119" s="6"/>
      <c r="CI1119" s="6"/>
      <c r="CJ1119" s="6"/>
      <c r="CK1119" s="6"/>
      <c r="CL1119" s="6"/>
      <c r="CM1119" s="6"/>
    </row>
    <row r="1120" spans="1:91" ht="2.1" customHeight="1" x14ac:dyDescent="0.2">
      <c r="A1120" s="6"/>
      <c r="BQ1120" s="6"/>
      <c r="BR1120" s="6"/>
      <c r="BS1120" s="6"/>
      <c r="BT1120" s="6"/>
      <c r="BU1120" s="6"/>
      <c r="BV1120" s="6"/>
      <c r="BW1120" s="6"/>
      <c r="BX1120" s="6"/>
      <c r="BY1120" s="6"/>
      <c r="BZ1120" s="6"/>
      <c r="CA1120" s="6"/>
      <c r="CB1120" s="6"/>
      <c r="CC1120" s="6"/>
      <c r="CD1120" s="6"/>
      <c r="CE1120" s="6"/>
      <c r="CF1120" s="6"/>
      <c r="CG1120" s="6"/>
      <c r="CH1120" s="6"/>
      <c r="CI1120" s="6"/>
      <c r="CJ1120" s="6"/>
      <c r="CK1120" s="6"/>
      <c r="CL1120" s="6"/>
      <c r="CM1120" s="6"/>
    </row>
    <row r="1121" spans="1:91" ht="2.1" customHeight="1" x14ac:dyDescent="0.2">
      <c r="A1121" s="6"/>
      <c r="BQ1121" s="6"/>
      <c r="BR1121" s="6"/>
      <c r="BS1121" s="6"/>
      <c r="BT1121" s="6"/>
      <c r="BU1121" s="6"/>
      <c r="BV1121" s="6"/>
      <c r="BW1121" s="6"/>
      <c r="BX1121" s="6"/>
      <c r="BY1121" s="6"/>
      <c r="BZ1121" s="6"/>
      <c r="CA1121" s="6"/>
      <c r="CB1121" s="6"/>
      <c r="CC1121" s="6"/>
      <c r="CD1121" s="6"/>
      <c r="CE1121" s="6"/>
      <c r="CF1121" s="6"/>
      <c r="CG1121" s="6"/>
      <c r="CH1121" s="6"/>
      <c r="CI1121" s="6"/>
      <c r="CJ1121" s="6"/>
      <c r="CK1121" s="6"/>
      <c r="CL1121" s="6"/>
      <c r="CM1121" s="6"/>
    </row>
    <row r="1122" spans="1:91" ht="2.1" customHeight="1" x14ac:dyDescent="0.2">
      <c r="A1122" s="6"/>
      <c r="BQ1122" s="6"/>
      <c r="BR1122" s="6"/>
      <c r="BS1122" s="6"/>
      <c r="BT1122" s="6"/>
      <c r="BU1122" s="6"/>
      <c r="BV1122" s="6"/>
      <c r="BW1122" s="6"/>
      <c r="BX1122" s="6"/>
      <c r="BY1122" s="6"/>
      <c r="BZ1122" s="6"/>
      <c r="CA1122" s="6"/>
      <c r="CB1122" s="6"/>
      <c r="CC1122" s="6"/>
      <c r="CD1122" s="6"/>
      <c r="CE1122" s="6"/>
      <c r="CF1122" s="6"/>
      <c r="CG1122" s="6"/>
      <c r="CH1122" s="6"/>
      <c r="CI1122" s="6"/>
      <c r="CJ1122" s="6"/>
      <c r="CK1122" s="6"/>
      <c r="CL1122" s="6"/>
      <c r="CM1122" s="6"/>
    </row>
    <row r="1123" spans="1:91" x14ac:dyDescent="0.2">
      <c r="A1123" s="6"/>
      <c r="BQ1123" s="6"/>
      <c r="BR1123" s="6"/>
      <c r="BS1123" s="6"/>
      <c r="BT1123" s="6"/>
      <c r="BU1123" s="6"/>
      <c r="BV1123" s="6"/>
      <c r="BW1123" s="6"/>
      <c r="BX1123" s="6"/>
      <c r="BY1123" s="6"/>
      <c r="BZ1123" s="6"/>
      <c r="CA1123" s="6"/>
      <c r="CB1123" s="6"/>
      <c r="CC1123" s="6"/>
      <c r="CD1123" s="6"/>
      <c r="CE1123" s="6"/>
      <c r="CF1123" s="6"/>
      <c r="CG1123" s="6"/>
      <c r="CH1123" s="6"/>
      <c r="CI1123" s="6"/>
      <c r="CJ1123" s="6"/>
      <c r="CK1123" s="6"/>
      <c r="CL1123" s="6"/>
      <c r="CM1123" s="6"/>
    </row>
  </sheetData>
  <sheetProtection password="924D" sheet="1" objects="1" scenarios="1"/>
  <mergeCells count="285">
    <mergeCell ref="A5:AF5"/>
    <mergeCell ref="AG5:CM5"/>
    <mergeCell ref="B41:R42"/>
    <mergeCell ref="AH25:BQ26"/>
    <mergeCell ref="AP36:AR36"/>
    <mergeCell ref="AP37:AR37"/>
    <mergeCell ref="BF33:BI33"/>
    <mergeCell ref="BF34:BI34"/>
    <mergeCell ref="BK32:BM33"/>
    <mergeCell ref="BN32:BQ32"/>
    <mergeCell ref="BC29:BS29"/>
    <mergeCell ref="Y42:AC42"/>
    <mergeCell ref="T34:X34"/>
    <mergeCell ref="Z34:AD34"/>
    <mergeCell ref="AV34:AZ34"/>
    <mergeCell ref="BN33:BQ33"/>
    <mergeCell ref="BN34:BQ34"/>
    <mergeCell ref="AV32:AZ32"/>
    <mergeCell ref="BC32:BE33"/>
    <mergeCell ref="S42:W42"/>
    <mergeCell ref="B11:AE11"/>
    <mergeCell ref="AK8:CK10"/>
    <mergeCell ref="AK6:CL7"/>
    <mergeCell ref="AI38:BQ39"/>
    <mergeCell ref="A1:CM1"/>
    <mergeCell ref="B23:AE24"/>
    <mergeCell ref="H45:L46"/>
    <mergeCell ref="O2:BT4"/>
    <mergeCell ref="A2:N4"/>
    <mergeCell ref="BX4:CM4"/>
    <mergeCell ref="BF32:BI32"/>
    <mergeCell ref="AV33:AZ33"/>
    <mergeCell ref="T28:X29"/>
    <mergeCell ref="T30:X30"/>
    <mergeCell ref="T31:X31"/>
    <mergeCell ref="T32:X32"/>
    <mergeCell ref="T33:X33"/>
    <mergeCell ref="Z28:AD29"/>
    <mergeCell ref="Z30:AD30"/>
    <mergeCell ref="Z31:AD31"/>
    <mergeCell ref="Z32:AD32"/>
    <mergeCell ref="Z33:AD33"/>
    <mergeCell ref="N30:R30"/>
    <mergeCell ref="N31:R31"/>
    <mergeCell ref="N32:R32"/>
    <mergeCell ref="N36:X37"/>
    <mergeCell ref="X44:AC48"/>
    <mergeCell ref="AE25:AF32"/>
    <mergeCell ref="C120:T120"/>
    <mergeCell ref="C121:T121"/>
    <mergeCell ref="C119:T119"/>
    <mergeCell ref="C111:T111"/>
    <mergeCell ref="B117:C118"/>
    <mergeCell ref="B116:C116"/>
    <mergeCell ref="C112:T112"/>
    <mergeCell ref="C113:T113"/>
    <mergeCell ref="B98:C99"/>
    <mergeCell ref="B108:C108"/>
    <mergeCell ref="B109:C110"/>
    <mergeCell ref="C101:T101"/>
    <mergeCell ref="C102:T102"/>
    <mergeCell ref="C103:T103"/>
    <mergeCell ref="C104:T104"/>
    <mergeCell ref="C105:T105"/>
    <mergeCell ref="BA60:BC60"/>
    <mergeCell ref="BD60:CJ60"/>
    <mergeCell ref="BA57:BC57"/>
    <mergeCell ref="BA58:BC58"/>
    <mergeCell ref="BD57:CJ57"/>
    <mergeCell ref="BA54:BC55"/>
    <mergeCell ref="BD54:CJ55"/>
    <mergeCell ref="BD58:CJ58"/>
    <mergeCell ref="BA59:BC59"/>
    <mergeCell ref="BD59:CJ59"/>
    <mergeCell ref="U55:W55"/>
    <mergeCell ref="U54:W54"/>
    <mergeCell ref="F52:I52"/>
    <mergeCell ref="F54:I54"/>
    <mergeCell ref="U59:W59"/>
    <mergeCell ref="X54:AX55"/>
    <mergeCell ref="X57:AX57"/>
    <mergeCell ref="U57:W57"/>
    <mergeCell ref="U58:W58"/>
    <mergeCell ref="K52:N52"/>
    <mergeCell ref="O54:Q54"/>
    <mergeCell ref="O55:Q55"/>
    <mergeCell ref="U56:W56"/>
    <mergeCell ref="B52:C52"/>
    <mergeCell ref="B53:C53"/>
    <mergeCell ref="B54:C55"/>
    <mergeCell ref="A51:CM51"/>
    <mergeCell ref="AA107:AE107"/>
    <mergeCell ref="AG95:AI95"/>
    <mergeCell ref="AK95:AN95"/>
    <mergeCell ref="AA100:AE100"/>
    <mergeCell ref="AA95:AE95"/>
    <mergeCell ref="AA96:AE96"/>
    <mergeCell ref="U99:W99"/>
    <mergeCell ref="X58:AX58"/>
    <mergeCell ref="AA56:AE56"/>
    <mergeCell ref="X56:Z56"/>
    <mergeCell ref="U89:W89"/>
    <mergeCell ref="U104:W104"/>
    <mergeCell ref="U90:W91"/>
    <mergeCell ref="U105:W105"/>
    <mergeCell ref="U103:W103"/>
    <mergeCell ref="AA97:AE97"/>
    <mergeCell ref="U64:W64"/>
    <mergeCell ref="U65:W65"/>
    <mergeCell ref="U66:W66"/>
    <mergeCell ref="X81:AX81"/>
    <mergeCell ref="U73:W73"/>
    <mergeCell ref="U74:W74"/>
    <mergeCell ref="U75:W75"/>
    <mergeCell ref="K93:T93"/>
    <mergeCell ref="K94:T94"/>
    <mergeCell ref="U101:W101"/>
    <mergeCell ref="U102:W102"/>
    <mergeCell ref="B89:C89"/>
    <mergeCell ref="B90:C91"/>
    <mergeCell ref="U98:W98"/>
    <mergeCell ref="C100:T100"/>
    <mergeCell ref="U93:W93"/>
    <mergeCell ref="C92:T92"/>
    <mergeCell ref="B97:C97"/>
    <mergeCell ref="C93:J93"/>
    <mergeCell ref="C94:J94"/>
    <mergeCell ref="U77:W77"/>
    <mergeCell ref="U81:W81"/>
    <mergeCell ref="AK89:AN89"/>
    <mergeCell ref="X75:AX75"/>
    <mergeCell ref="U68:W68"/>
    <mergeCell ref="U94:W94"/>
    <mergeCell ref="U78:W78"/>
    <mergeCell ref="U79:W79"/>
    <mergeCell ref="U80:W80"/>
    <mergeCell ref="X83:AX83"/>
    <mergeCell ref="U82:W82"/>
    <mergeCell ref="U83:W83"/>
    <mergeCell ref="U84:W84"/>
    <mergeCell ref="U85:W85"/>
    <mergeCell ref="U86:W86"/>
    <mergeCell ref="X85:AX85"/>
    <mergeCell ref="X86:AX86"/>
    <mergeCell ref="X84:AX84"/>
    <mergeCell ref="AA88:AE88"/>
    <mergeCell ref="AA89:AE89"/>
    <mergeCell ref="AG88:AI88"/>
    <mergeCell ref="AG89:AI89"/>
    <mergeCell ref="X82:AX82"/>
    <mergeCell ref="X80:AX80"/>
    <mergeCell ref="X77:AX77"/>
    <mergeCell ref="X78:AX78"/>
    <mergeCell ref="U63:W63"/>
    <mergeCell ref="X76:AX76"/>
    <mergeCell ref="X63:AX63"/>
    <mergeCell ref="X61:AX61"/>
    <mergeCell ref="X62:AX62"/>
    <mergeCell ref="X70:AX70"/>
    <mergeCell ref="X66:AX66"/>
    <mergeCell ref="X67:AX67"/>
    <mergeCell ref="X68:AX68"/>
    <mergeCell ref="U62:W62"/>
    <mergeCell ref="U61:W61"/>
    <mergeCell ref="X64:AX64"/>
    <mergeCell ref="U76:W76"/>
    <mergeCell ref="X65:AX65"/>
    <mergeCell ref="X69:AX69"/>
    <mergeCell ref="X71:AX71"/>
    <mergeCell ref="X72:AX72"/>
    <mergeCell ref="X73:AX73"/>
    <mergeCell ref="X74:AX74"/>
    <mergeCell ref="U70:W70"/>
    <mergeCell ref="U71:W71"/>
    <mergeCell ref="U72:W72"/>
    <mergeCell ref="U69:W69"/>
    <mergeCell ref="U67:W67"/>
    <mergeCell ref="X79:AX79"/>
    <mergeCell ref="U60:W60"/>
    <mergeCell ref="Z15:AE16"/>
    <mergeCell ref="Z18:AE19"/>
    <mergeCell ref="Z21:AE22"/>
    <mergeCell ref="B17:AE17"/>
    <mergeCell ref="B20:AE20"/>
    <mergeCell ref="S15:Y16"/>
    <mergeCell ref="S21:Y22"/>
    <mergeCell ref="X59:AX59"/>
    <mergeCell ref="B45:G46"/>
    <mergeCell ref="S18:Y19"/>
    <mergeCell ref="B18:R19"/>
    <mergeCell ref="B21:R22"/>
    <mergeCell ref="B15:R16"/>
    <mergeCell ref="N28:R29"/>
    <mergeCell ref="B30:M30"/>
    <mergeCell ref="B31:M31"/>
    <mergeCell ref="B33:M33"/>
    <mergeCell ref="B34:M34"/>
    <mergeCell ref="M45:Q46"/>
    <mergeCell ref="X60:AX60"/>
    <mergeCell ref="B49:AC50"/>
    <mergeCell ref="S41:AC41"/>
    <mergeCell ref="S45:W46"/>
    <mergeCell ref="S44:W44"/>
    <mergeCell ref="B43:Q43"/>
    <mergeCell ref="H47:L48"/>
    <mergeCell ref="M47:Q48"/>
    <mergeCell ref="B47:G48"/>
    <mergeCell ref="M44:Q44"/>
    <mergeCell ref="S43:W43"/>
    <mergeCell ref="B12:R13"/>
    <mergeCell ref="S12:S13"/>
    <mergeCell ref="T12:AE13"/>
    <mergeCell ref="B38:AF39"/>
    <mergeCell ref="B14:AE14"/>
    <mergeCell ref="B25:AD27"/>
    <mergeCell ref="AF8:AF14"/>
    <mergeCell ref="AF15:AF16"/>
    <mergeCell ref="AF18:AF19"/>
    <mergeCell ref="N33:R33"/>
    <mergeCell ref="N34:R34"/>
    <mergeCell ref="Z36:AD37"/>
    <mergeCell ref="AE34:AF37"/>
    <mergeCell ref="AG6:AJ7"/>
    <mergeCell ref="BU32:CL33"/>
    <mergeCell ref="AH27:BR28"/>
    <mergeCell ref="BT35:CE35"/>
    <mergeCell ref="BT36:CE36"/>
    <mergeCell ref="BT37:CE37"/>
    <mergeCell ref="BU34:CL34"/>
    <mergeCell ref="CG35:CK35"/>
    <mergeCell ref="CG36:CK36"/>
    <mergeCell ref="CG37:CK37"/>
    <mergeCell ref="AG18:CL19"/>
    <mergeCell ref="AG15:CL16"/>
    <mergeCell ref="AG17:CL17"/>
    <mergeCell ref="AH32:AH33"/>
    <mergeCell ref="AG8:AJ10"/>
    <mergeCell ref="AK12:CL14"/>
    <mergeCell ref="AG12:AJ13"/>
    <mergeCell ref="BS30:BS39"/>
    <mergeCell ref="CD30:CH30"/>
    <mergeCell ref="BU31:CC31"/>
    <mergeCell ref="CD31:CH31"/>
    <mergeCell ref="BS26:BS28"/>
    <mergeCell ref="AI33:AU33"/>
    <mergeCell ref="AG24:CM24"/>
    <mergeCell ref="BT25:CL26"/>
    <mergeCell ref="AH35:BR35"/>
    <mergeCell ref="AI36:AO36"/>
    <mergeCell ref="AI37:AO37"/>
    <mergeCell ref="AS36:BR37"/>
    <mergeCell ref="BT38:CE38"/>
    <mergeCell ref="CG38:CK38"/>
    <mergeCell ref="BJ30:BJ34"/>
    <mergeCell ref="BK34:BM34"/>
    <mergeCell ref="AH34:AU34"/>
    <mergeCell ref="AH29:AT31"/>
    <mergeCell ref="CD28:CH28"/>
    <mergeCell ref="BB29:BB34"/>
    <mergeCell ref="BC34:BE34"/>
    <mergeCell ref="AI32:AU32"/>
    <mergeCell ref="AG14:AJ14"/>
    <mergeCell ref="B40:AF40"/>
    <mergeCell ref="AG40:CL40"/>
    <mergeCell ref="CM6:CM23"/>
    <mergeCell ref="CM25:CM50"/>
    <mergeCell ref="AD41:AF50"/>
    <mergeCell ref="Y43:AC43"/>
    <mergeCell ref="AG41:AG50"/>
    <mergeCell ref="AH48:CL50"/>
    <mergeCell ref="AH46:CL47"/>
    <mergeCell ref="AH41:CL45"/>
    <mergeCell ref="AU29:BA31"/>
    <mergeCell ref="BN30:BQ31"/>
    <mergeCell ref="BK30:BM31"/>
    <mergeCell ref="BC30:BE31"/>
    <mergeCell ref="BF30:BI31"/>
    <mergeCell ref="BU28:CC28"/>
    <mergeCell ref="CD29:CH29"/>
    <mergeCell ref="B6:AE7"/>
    <mergeCell ref="B8:AE10"/>
    <mergeCell ref="AG20:CL23"/>
    <mergeCell ref="BU30:CC30"/>
    <mergeCell ref="BU29:CC29"/>
    <mergeCell ref="AG26:AG38"/>
  </mergeCells>
  <phoneticPr fontId="2" type="noConversion"/>
  <conditionalFormatting sqref="B8:AD10">
    <cfRule type="expression" dxfId="29" priority="89">
      <formula>$B$54&gt;0</formula>
    </cfRule>
  </conditionalFormatting>
  <conditionalFormatting sqref="B12:R13">
    <cfRule type="expression" dxfId="28" priority="87">
      <formula>$B$90&gt;0</formula>
    </cfRule>
  </conditionalFormatting>
  <conditionalFormatting sqref="B15:R16">
    <cfRule type="expression" dxfId="27" priority="80">
      <formula>$B$98&gt;0</formula>
    </cfRule>
  </conditionalFormatting>
  <conditionalFormatting sqref="B18:R19">
    <cfRule type="expression" dxfId="26" priority="69">
      <formula>$B$109&gt;0</formula>
    </cfRule>
  </conditionalFormatting>
  <conditionalFormatting sqref="B21:R22">
    <cfRule type="expression" dxfId="25" priority="63">
      <formula>$B$117&gt;0</formula>
    </cfRule>
  </conditionalFormatting>
  <conditionalFormatting sqref="B45:G46 B47">
    <cfRule type="expression" dxfId="24" priority="50">
      <formula>#REF!&gt;0</formula>
    </cfRule>
  </conditionalFormatting>
  <conditionalFormatting sqref="M44">
    <cfRule type="expression" dxfId="23" priority="23">
      <formula>$B$45=0</formula>
    </cfRule>
  </conditionalFormatting>
  <conditionalFormatting sqref="Z15:AE16">
    <cfRule type="cellIs" dxfId="22" priority="20" operator="notEqual">
      <formula>0</formula>
    </cfRule>
    <cfRule type="expression" dxfId="21" priority="21">
      <formula>$B$98=4</formula>
    </cfRule>
    <cfRule type="expression" dxfId="20" priority="71">
      <formula>$B$98=1</formula>
    </cfRule>
  </conditionalFormatting>
  <conditionalFormatting sqref="Z18:AE19">
    <cfRule type="cellIs" dxfId="19" priority="58" operator="notEqual">
      <formula>0</formula>
    </cfRule>
    <cfRule type="expression" dxfId="18" priority="59">
      <formula>$B$109&gt;0</formula>
    </cfRule>
  </conditionalFormatting>
  <conditionalFormatting sqref="T12:AE13">
    <cfRule type="expression" dxfId="17" priority="84">
      <formula>IF($B$98=5,1,IF($B$90&lt;2,1))</formula>
    </cfRule>
    <cfRule type="cellIs" dxfId="16" priority="85" operator="notEqual">
      <formula>0</formula>
    </cfRule>
    <cfRule type="expression" dxfId="15" priority="86">
      <formula>$B$90=2</formula>
    </cfRule>
  </conditionalFormatting>
  <conditionalFormatting sqref="Z21:AE22">
    <cfRule type="cellIs" dxfId="14" priority="56" operator="notEqual">
      <formula>0</formula>
    </cfRule>
    <cfRule type="expression" dxfId="13" priority="57">
      <formula>$B$117&gt;1</formula>
    </cfRule>
  </conditionalFormatting>
  <conditionalFormatting sqref="AG15:BC16">
    <cfRule type="expression" dxfId="12" priority="14">
      <formula>IF($AF$15=1,1,IF($AG$15="ATTENZIONE! Mansioni incompatibili con questo tipo di inquadramento!",1,0))</formula>
    </cfRule>
  </conditionalFormatting>
  <conditionalFormatting sqref="AG18:BC19">
    <cfRule type="expression" dxfId="11" priority="13">
      <formula>$AF$18=1</formula>
    </cfRule>
  </conditionalFormatting>
  <conditionalFormatting sqref="S18:Y19">
    <cfRule type="cellIs" dxfId="10" priority="11" operator="equal">
      <formula>"OK"</formula>
    </cfRule>
  </conditionalFormatting>
  <conditionalFormatting sqref="S21:Y22">
    <cfRule type="cellIs" dxfId="9" priority="10" operator="equal">
      <formula>"OK"</formula>
    </cfRule>
  </conditionalFormatting>
  <conditionalFormatting sqref="S15:Y16">
    <cfRule type="cellIs" dxfId="8" priority="9" operator="equal">
      <formula>"OK"</formula>
    </cfRule>
  </conditionalFormatting>
  <conditionalFormatting sqref="B43">
    <cfRule type="expression" dxfId="7" priority="8">
      <formula>$B$117&gt;0</formula>
    </cfRule>
  </conditionalFormatting>
  <conditionalFormatting sqref="S43">
    <cfRule type="cellIs" dxfId="6" priority="7" operator="notEqual">
      <formula>0</formula>
    </cfRule>
  </conditionalFormatting>
  <conditionalFormatting sqref="Y43">
    <cfRule type="cellIs" dxfId="5" priority="6" operator="notEqual">
      <formula>0</formula>
    </cfRule>
  </conditionalFormatting>
  <conditionalFormatting sqref="R43">
    <cfRule type="expression" dxfId="4" priority="5">
      <formula>$B$23=0</formula>
    </cfRule>
  </conditionalFormatting>
  <conditionalFormatting sqref="R47:V47 R45:R46">
    <cfRule type="cellIs" dxfId="3" priority="4" operator="equal">
      <formula>"dimissioni"</formula>
    </cfRule>
  </conditionalFormatting>
  <conditionalFormatting sqref="B23:AE24">
    <cfRule type="cellIs" dxfId="2" priority="3" operator="equal">
      <formula>"SELEZIONE COMPLETATA"</formula>
    </cfRule>
  </conditionalFormatting>
  <conditionalFormatting sqref="S44">
    <cfRule type="expression" dxfId="1" priority="2">
      <formula>$B$45=0</formula>
    </cfRule>
  </conditionalFormatting>
  <conditionalFormatting sqref="Z36:AD37">
    <cfRule type="cellIs" dxfId="0" priority="1" operator="notEqual">
      <formula>0</formula>
    </cfRule>
  </conditionalFormatting>
  <dataValidations count="7">
    <dataValidation type="list" allowBlank="1" showInputMessage="1" showErrorMessage="1" sqref="B15">
      <formula1>$C$100:$C$105</formula1>
    </dataValidation>
    <dataValidation type="list" allowBlank="1" showInputMessage="1" showErrorMessage="1" sqref="B18">
      <formula1>$C$111:$C$113</formula1>
    </dataValidation>
    <dataValidation type="list" allowBlank="1" showInputMessage="1" showErrorMessage="1" sqref="B8:AC10">
      <formula1>$C$56:$C$86</formula1>
    </dataValidation>
    <dataValidation type="list" allowBlank="1" showInputMessage="1" showErrorMessage="1" sqref="B12">
      <formula1>$C$92:$C$94</formula1>
    </dataValidation>
    <dataValidation type="list" allowBlank="1" showInputMessage="1" showErrorMessage="1" sqref="T12">
      <formula1>$K$93:$K$94</formula1>
    </dataValidation>
    <dataValidation type="list" allowBlank="1" showInputMessage="1" showErrorMessage="1" sqref="B21:R22">
      <formula1>$C$119:$C$127</formula1>
    </dataValidation>
    <dataValidation type="list" allowBlank="1" showInputMessage="1" showErrorMessage="1" sqref="B43:Q43">
      <formula1>"SELEZIONARE UNA OPZIONE,Calcolo periodo di preavviso, Calcolo 13.ma mensilità, Calcolo T.F.R.,Calcolo ferie spettanti"</formula1>
    </dataValidation>
  </dataValidations>
  <printOptions horizontalCentered="1"/>
  <pageMargins left="0.11811023622047245" right="0.11811023622047245" top="0.19685039370078741" bottom="0.19685039370078741" header="0" footer="0"/>
  <pageSetup paperSize="9" scale="53"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X1048"/>
  <sheetViews>
    <sheetView showGridLines="0" showRowColHeaders="0" showZeros="0" zoomScale="130" zoomScaleNormal="130" workbookViewId="0">
      <selection sqref="A1:S1"/>
    </sheetView>
  </sheetViews>
  <sheetFormatPr defaultRowHeight="12.75" x14ac:dyDescent="0.2"/>
  <cols>
    <col min="1" max="1" width="5.125" customWidth="1"/>
    <col min="2" max="2" width="35.5" customWidth="1"/>
    <col min="3" max="3" width="8.625" customWidth="1"/>
    <col min="4" max="4" width="3.625" customWidth="1"/>
    <col min="5" max="13" width="8.625" customWidth="1"/>
    <col min="14" max="14" width="11.125" customWidth="1"/>
    <col min="18" max="18" width="10" customWidth="1"/>
    <col min="19" max="19" width="5.125" customWidth="1"/>
    <col min="25" max="25" width="6.25" customWidth="1"/>
  </cols>
  <sheetData>
    <row r="1" spans="1:19" ht="3" customHeight="1" thickTop="1" thickBot="1" x14ac:dyDescent="0.25">
      <c r="A1" s="627"/>
      <c r="B1" s="628"/>
      <c r="C1" s="628"/>
      <c r="D1" s="628"/>
      <c r="E1" s="628"/>
      <c r="F1" s="628"/>
      <c r="G1" s="628"/>
      <c r="H1" s="628"/>
      <c r="I1" s="628"/>
      <c r="J1" s="628"/>
      <c r="K1" s="628"/>
      <c r="L1" s="628"/>
      <c r="M1" s="628"/>
      <c r="N1" s="628"/>
      <c r="O1" s="628"/>
      <c r="P1" s="628"/>
      <c r="Q1" s="628"/>
      <c r="R1" s="628"/>
      <c r="S1" s="629"/>
    </row>
    <row r="2" spans="1:19" ht="8.1" customHeight="1" thickTop="1" x14ac:dyDescent="0.2">
      <c r="A2" s="638" t="s">
        <v>484</v>
      </c>
      <c r="B2" s="639"/>
      <c r="C2" s="637" t="s">
        <v>413</v>
      </c>
      <c r="D2" s="637"/>
      <c r="E2" s="637"/>
      <c r="F2" s="637"/>
      <c r="G2" s="637"/>
      <c r="H2" s="637"/>
      <c r="I2" s="637"/>
      <c r="J2" s="637"/>
      <c r="K2" s="637"/>
      <c r="L2" s="637"/>
      <c r="M2" s="637"/>
      <c r="N2" s="637"/>
      <c r="O2" s="191"/>
      <c r="P2" s="633" t="s">
        <v>463</v>
      </c>
      <c r="Q2" s="633"/>
      <c r="R2" s="633"/>
      <c r="S2" s="634"/>
    </row>
    <row r="3" spans="1:19" ht="8.1" customHeight="1" x14ac:dyDescent="0.2">
      <c r="A3" s="638"/>
      <c r="B3" s="639"/>
      <c r="C3" s="637"/>
      <c r="D3" s="637"/>
      <c r="E3" s="637"/>
      <c r="F3" s="637"/>
      <c r="G3" s="637"/>
      <c r="H3" s="637"/>
      <c r="I3" s="637"/>
      <c r="J3" s="637"/>
      <c r="K3" s="637"/>
      <c r="L3" s="637"/>
      <c r="M3" s="637"/>
      <c r="N3" s="637"/>
      <c r="O3" s="191"/>
      <c r="P3" s="633"/>
      <c r="Q3" s="633"/>
      <c r="R3" s="633"/>
      <c r="S3" s="634"/>
    </row>
    <row r="4" spans="1:19" ht="14.1" customHeight="1" x14ac:dyDescent="0.2">
      <c r="A4" s="640"/>
      <c r="B4" s="641"/>
      <c r="C4" s="637"/>
      <c r="D4" s="637"/>
      <c r="E4" s="637"/>
      <c r="F4" s="637"/>
      <c r="G4" s="637"/>
      <c r="H4" s="637"/>
      <c r="I4" s="637"/>
      <c r="J4" s="637"/>
      <c r="K4" s="637"/>
      <c r="L4" s="637"/>
      <c r="M4" s="637"/>
      <c r="N4" s="637"/>
      <c r="O4" s="191"/>
      <c r="P4" s="635"/>
      <c r="Q4" s="635"/>
      <c r="R4" s="635"/>
      <c r="S4" s="636"/>
    </row>
    <row r="5" spans="1:19" ht="9.9499999999999993" customHeight="1" x14ac:dyDescent="0.2">
      <c r="A5" s="192"/>
      <c r="B5" s="193"/>
      <c r="C5" s="193"/>
      <c r="D5" s="193"/>
      <c r="E5" s="193"/>
      <c r="F5" s="193"/>
      <c r="G5" s="193"/>
      <c r="H5" s="193"/>
      <c r="I5" s="193"/>
      <c r="J5" s="193"/>
      <c r="K5" s="193"/>
      <c r="L5" s="193"/>
      <c r="M5" s="193"/>
      <c r="N5" s="193"/>
      <c r="O5" s="193"/>
      <c r="P5" s="193"/>
      <c r="Q5" s="193"/>
      <c r="R5" s="193"/>
      <c r="S5" s="194"/>
    </row>
    <row r="6" spans="1:19" ht="9.9499999999999993" customHeight="1" x14ac:dyDescent="0.2">
      <c r="A6" s="192"/>
      <c r="B6" s="193"/>
      <c r="C6" s="193"/>
      <c r="D6" s="193"/>
      <c r="E6" s="193"/>
      <c r="F6" s="193"/>
      <c r="G6" s="193"/>
      <c r="H6" s="193"/>
      <c r="I6" s="193"/>
      <c r="J6" s="193"/>
      <c r="K6" s="193"/>
      <c r="L6" s="193"/>
      <c r="M6" s="193"/>
      <c r="N6" s="193"/>
      <c r="O6" s="193"/>
      <c r="P6" s="193"/>
      <c r="Q6" s="193"/>
      <c r="R6" s="193"/>
      <c r="S6" s="194"/>
    </row>
    <row r="7" spans="1:19" ht="33.950000000000003" customHeight="1" x14ac:dyDescent="0.2">
      <c r="A7" s="190"/>
      <c r="B7" s="645"/>
      <c r="C7" s="645"/>
      <c r="D7" s="645"/>
      <c r="E7" s="645"/>
      <c r="F7" s="445"/>
      <c r="G7" s="445"/>
      <c r="H7" s="445"/>
      <c r="I7" s="445"/>
      <c r="J7" s="445"/>
      <c r="K7" s="445"/>
      <c r="L7" s="445"/>
      <c r="M7" s="445"/>
      <c r="N7" s="445"/>
      <c r="O7" s="445"/>
      <c r="P7" s="445"/>
      <c r="Q7" s="445"/>
      <c r="R7" s="445"/>
      <c r="S7" s="646"/>
    </row>
    <row r="8" spans="1:19" x14ac:dyDescent="0.2">
      <c r="A8" s="647"/>
      <c r="B8" s="445"/>
      <c r="C8" s="445"/>
      <c r="D8" s="445"/>
      <c r="E8" s="445"/>
      <c r="F8" s="445"/>
      <c r="G8" s="445"/>
      <c r="H8" s="445"/>
      <c r="I8" s="445"/>
      <c r="J8" s="445"/>
      <c r="K8" s="445"/>
      <c r="L8" s="445"/>
      <c r="M8" s="445"/>
      <c r="N8" s="445"/>
      <c r="O8" s="445"/>
      <c r="P8" s="445"/>
      <c r="Q8" s="445"/>
      <c r="R8" s="445"/>
      <c r="S8" s="646"/>
    </row>
    <row r="9" spans="1:19" x14ac:dyDescent="0.2">
      <c r="A9" s="647"/>
      <c r="B9" s="445"/>
      <c r="C9" s="445"/>
      <c r="D9" s="445"/>
      <c r="E9" s="445"/>
      <c r="F9" s="445"/>
      <c r="G9" s="445"/>
      <c r="H9" s="445"/>
      <c r="I9" s="445"/>
      <c r="J9" s="445"/>
      <c r="K9" s="445"/>
      <c r="L9" s="445"/>
      <c r="M9" s="445"/>
      <c r="N9" s="445"/>
      <c r="O9" s="445"/>
      <c r="P9" s="445"/>
      <c r="Q9" s="445"/>
      <c r="R9" s="445"/>
      <c r="S9" s="646"/>
    </row>
    <row r="10" spans="1:19" x14ac:dyDescent="0.2">
      <c r="A10" s="647"/>
      <c r="B10" s="445"/>
      <c r="C10" s="445"/>
      <c r="D10" s="445"/>
      <c r="E10" s="445"/>
      <c r="F10" s="445"/>
      <c r="G10" s="445"/>
      <c r="H10" s="445"/>
      <c r="I10" s="445"/>
      <c r="J10" s="445"/>
      <c r="K10" s="445"/>
      <c r="L10" s="445"/>
      <c r="M10" s="445"/>
      <c r="N10" s="445"/>
      <c r="O10" s="445"/>
      <c r="P10" s="445"/>
      <c r="Q10" s="445"/>
      <c r="R10" s="445"/>
      <c r="S10" s="646"/>
    </row>
    <row r="11" spans="1:19" x14ac:dyDescent="0.2">
      <c r="A11" s="647"/>
      <c r="B11" s="445"/>
      <c r="C11" s="445"/>
      <c r="D11" s="445"/>
      <c r="E11" s="445"/>
      <c r="F11" s="445"/>
      <c r="G11" s="445"/>
      <c r="H11" s="445"/>
      <c r="I11" s="445"/>
      <c r="J11" s="445"/>
      <c r="K11" s="445"/>
      <c r="L11" s="445"/>
      <c r="M11" s="445"/>
      <c r="N11" s="445"/>
      <c r="O11" s="445"/>
      <c r="P11" s="445"/>
      <c r="Q11" s="445"/>
      <c r="R11" s="445"/>
      <c r="S11" s="646"/>
    </row>
    <row r="12" spans="1:19" x14ac:dyDescent="0.2">
      <c r="A12" s="647"/>
      <c r="B12" s="445"/>
      <c r="C12" s="445"/>
      <c r="D12" s="445"/>
      <c r="E12" s="445"/>
      <c r="F12" s="445"/>
      <c r="G12" s="445"/>
      <c r="H12" s="445"/>
      <c r="I12" s="445"/>
      <c r="J12" s="445"/>
      <c r="K12" s="445"/>
      <c r="L12" s="445"/>
      <c r="M12" s="445"/>
      <c r="N12" s="445"/>
      <c r="O12" s="445"/>
      <c r="P12" s="445"/>
      <c r="Q12" s="445"/>
      <c r="R12" s="445"/>
      <c r="S12" s="646"/>
    </row>
    <row r="13" spans="1:19" x14ac:dyDescent="0.2">
      <c r="A13" s="647"/>
      <c r="B13" s="445"/>
      <c r="C13" s="445"/>
      <c r="D13" s="445"/>
      <c r="E13" s="445"/>
      <c r="F13" s="445"/>
      <c r="G13" s="445"/>
      <c r="H13" s="445"/>
      <c r="I13" s="445"/>
      <c r="J13" s="445"/>
      <c r="K13" s="445"/>
      <c r="L13" s="445"/>
      <c r="M13" s="445"/>
      <c r="N13" s="445"/>
      <c r="O13" s="445"/>
      <c r="P13" s="445"/>
      <c r="Q13" s="445"/>
      <c r="R13" s="445"/>
      <c r="S13" s="646"/>
    </row>
    <row r="14" spans="1:19" x14ac:dyDescent="0.2">
      <c r="A14" s="647"/>
      <c r="B14" s="445"/>
      <c r="C14" s="445"/>
      <c r="D14" s="445"/>
      <c r="E14" s="445"/>
      <c r="F14" s="445"/>
      <c r="G14" s="445"/>
      <c r="H14" s="445"/>
      <c r="I14" s="445"/>
      <c r="J14" s="445"/>
      <c r="K14" s="445"/>
      <c r="L14" s="445"/>
      <c r="M14" s="445"/>
      <c r="N14" s="445"/>
      <c r="O14" s="445"/>
      <c r="P14" s="445"/>
      <c r="Q14" s="445"/>
      <c r="R14" s="445"/>
      <c r="S14" s="646"/>
    </row>
    <row r="15" spans="1:19" x14ac:dyDescent="0.2">
      <c r="A15" s="647"/>
      <c r="B15" s="445"/>
      <c r="C15" s="445"/>
      <c r="D15" s="445"/>
      <c r="E15" s="445"/>
      <c r="F15" s="445"/>
      <c r="G15" s="445"/>
      <c r="H15" s="445"/>
      <c r="I15" s="445"/>
      <c r="J15" s="445"/>
      <c r="K15" s="445"/>
      <c r="L15" s="445"/>
      <c r="M15" s="445"/>
      <c r="N15" s="445"/>
      <c r="O15" s="445"/>
      <c r="P15" s="445"/>
      <c r="Q15" s="445"/>
      <c r="R15" s="445"/>
      <c r="S15" s="646"/>
    </row>
    <row r="16" spans="1:19" x14ac:dyDescent="0.2">
      <c r="A16" s="647"/>
      <c r="B16" s="445"/>
      <c r="C16" s="445"/>
      <c r="D16" s="445"/>
      <c r="E16" s="445"/>
      <c r="F16" s="445"/>
      <c r="G16" s="445"/>
      <c r="H16" s="445"/>
      <c r="I16" s="445"/>
      <c r="J16" s="445"/>
      <c r="K16" s="445"/>
      <c r="L16" s="445"/>
      <c r="M16" s="445"/>
      <c r="N16" s="445"/>
      <c r="O16" s="445"/>
      <c r="P16" s="445"/>
      <c r="Q16" s="445"/>
      <c r="R16" s="445"/>
      <c r="S16" s="646"/>
    </row>
    <row r="17" spans="1:19" x14ac:dyDescent="0.2">
      <c r="A17" s="647"/>
      <c r="B17" s="445"/>
      <c r="C17" s="445"/>
      <c r="D17" s="445"/>
      <c r="E17" s="445"/>
      <c r="F17" s="445"/>
      <c r="G17" s="445"/>
      <c r="H17" s="445"/>
      <c r="I17" s="445"/>
      <c r="J17" s="445"/>
      <c r="K17" s="445"/>
      <c r="L17" s="445"/>
      <c r="M17" s="445"/>
      <c r="N17" s="445"/>
      <c r="O17" s="445"/>
      <c r="P17" s="445"/>
      <c r="Q17" s="445"/>
      <c r="R17" s="445"/>
      <c r="S17" s="646"/>
    </row>
    <row r="18" spans="1:19" x14ac:dyDescent="0.2">
      <c r="A18" s="647"/>
      <c r="B18" s="445"/>
      <c r="C18" s="445"/>
      <c r="D18" s="445"/>
      <c r="E18" s="445"/>
      <c r="F18" s="445"/>
      <c r="G18" s="445"/>
      <c r="H18" s="445"/>
      <c r="I18" s="445"/>
      <c r="J18" s="445"/>
      <c r="K18" s="445"/>
      <c r="L18" s="445"/>
      <c r="M18" s="445"/>
      <c r="N18" s="445"/>
      <c r="O18" s="445"/>
      <c r="P18" s="445"/>
      <c r="Q18" s="445"/>
      <c r="R18" s="445"/>
      <c r="S18" s="646"/>
    </row>
    <row r="19" spans="1:19" x14ac:dyDescent="0.2">
      <c r="A19" s="647"/>
      <c r="B19" s="445"/>
      <c r="C19" s="445"/>
      <c r="D19" s="445"/>
      <c r="E19" s="445"/>
      <c r="F19" s="445"/>
      <c r="G19" s="445"/>
      <c r="H19" s="445"/>
      <c r="I19" s="445"/>
      <c r="J19" s="445"/>
      <c r="K19" s="445"/>
      <c r="L19" s="445"/>
      <c r="M19" s="445"/>
      <c r="N19" s="445"/>
      <c r="O19" s="445"/>
      <c r="P19" s="445"/>
      <c r="Q19" s="445"/>
      <c r="R19" s="445"/>
      <c r="S19" s="646"/>
    </row>
    <row r="20" spans="1:19" x14ac:dyDescent="0.2">
      <c r="A20" s="647"/>
      <c r="B20" s="445"/>
      <c r="C20" s="445"/>
      <c r="D20" s="445"/>
      <c r="E20" s="445"/>
      <c r="F20" s="445"/>
      <c r="G20" s="445"/>
      <c r="H20" s="445"/>
      <c r="I20" s="445"/>
      <c r="J20" s="445"/>
      <c r="K20" s="445"/>
      <c r="L20" s="445"/>
      <c r="M20" s="445"/>
      <c r="N20" s="445"/>
      <c r="O20" s="445"/>
      <c r="P20" s="445"/>
      <c r="Q20" s="445"/>
      <c r="R20" s="445"/>
      <c r="S20" s="646"/>
    </row>
    <row r="21" spans="1:19" x14ac:dyDescent="0.2">
      <c r="A21" s="647"/>
      <c r="B21" s="445"/>
      <c r="C21" s="445"/>
      <c r="D21" s="445"/>
      <c r="E21" s="445"/>
      <c r="F21" s="445"/>
      <c r="G21" s="445"/>
      <c r="H21" s="445"/>
      <c r="I21" s="445"/>
      <c r="J21" s="445"/>
      <c r="K21" s="445"/>
      <c r="L21" s="445"/>
      <c r="M21" s="445"/>
      <c r="N21" s="445"/>
      <c r="O21" s="445"/>
      <c r="P21" s="445"/>
      <c r="Q21" s="445"/>
      <c r="R21" s="445"/>
      <c r="S21" s="646"/>
    </row>
    <row r="22" spans="1:19" x14ac:dyDescent="0.2">
      <c r="A22" s="647"/>
      <c r="B22" s="445"/>
      <c r="C22" s="445"/>
      <c r="D22" s="445"/>
      <c r="E22" s="445"/>
      <c r="F22" s="445"/>
      <c r="G22" s="445"/>
      <c r="H22" s="445"/>
      <c r="I22" s="445"/>
      <c r="J22" s="445"/>
      <c r="K22" s="445"/>
      <c r="L22" s="445"/>
      <c r="M22" s="445"/>
      <c r="N22" s="445"/>
      <c r="O22" s="445"/>
      <c r="P22" s="445"/>
      <c r="Q22" s="445"/>
      <c r="R22" s="445"/>
      <c r="S22" s="646"/>
    </row>
    <row r="23" spans="1:19" x14ac:dyDescent="0.2">
      <c r="A23" s="647"/>
      <c r="B23" s="445"/>
      <c r="C23" s="445"/>
      <c r="D23" s="445"/>
      <c r="E23" s="445"/>
      <c r="F23" s="445"/>
      <c r="G23" s="445"/>
      <c r="H23" s="445"/>
      <c r="I23" s="445"/>
      <c r="J23" s="445"/>
      <c r="K23" s="445"/>
      <c r="L23" s="445"/>
      <c r="M23" s="445"/>
      <c r="N23" s="445"/>
      <c r="O23" s="445"/>
      <c r="P23" s="445"/>
      <c r="Q23" s="445"/>
      <c r="R23" s="445"/>
      <c r="S23" s="646"/>
    </row>
    <row r="24" spans="1:19" ht="12.75" customHeight="1" x14ac:dyDescent="0.2">
      <c r="A24" s="647"/>
      <c r="B24" s="445"/>
      <c r="C24" s="445"/>
      <c r="D24" s="445"/>
      <c r="E24" s="445"/>
      <c r="F24" s="445"/>
      <c r="G24" s="445"/>
      <c r="H24" s="445"/>
      <c r="I24" s="445"/>
      <c r="J24" s="445"/>
      <c r="K24" s="445"/>
      <c r="L24" s="445"/>
      <c r="M24" s="445"/>
      <c r="N24" s="445"/>
      <c r="O24" s="445"/>
      <c r="P24" s="445"/>
      <c r="Q24" s="445"/>
      <c r="R24" s="445"/>
      <c r="S24" s="646"/>
    </row>
    <row r="25" spans="1:19" x14ac:dyDescent="0.2">
      <c r="A25" s="647"/>
      <c r="B25" s="445"/>
      <c r="C25" s="445"/>
      <c r="D25" s="445"/>
      <c r="E25" s="445"/>
      <c r="F25" s="445"/>
      <c r="G25" s="445"/>
      <c r="H25" s="445"/>
      <c r="I25" s="445"/>
      <c r="J25" s="445"/>
      <c r="K25" s="445"/>
      <c r="L25" s="445"/>
      <c r="M25" s="445"/>
      <c r="N25" s="445"/>
      <c r="O25" s="445"/>
      <c r="P25" s="445"/>
      <c r="Q25" s="445"/>
      <c r="R25" s="445"/>
      <c r="S25" s="646"/>
    </row>
    <row r="26" spans="1:19" x14ac:dyDescent="0.2">
      <c r="A26" s="647"/>
      <c r="B26" s="445"/>
      <c r="C26" s="445"/>
      <c r="D26" s="445"/>
      <c r="E26" s="445"/>
      <c r="F26" s="445"/>
      <c r="G26" s="445"/>
      <c r="H26" s="445"/>
      <c r="I26" s="445"/>
      <c r="J26" s="445"/>
      <c r="K26" s="445"/>
      <c r="L26" s="445"/>
      <c r="M26" s="445"/>
      <c r="N26" s="445"/>
      <c r="O26" s="445"/>
      <c r="P26" s="445"/>
      <c r="Q26" s="445"/>
      <c r="R26" s="445"/>
      <c r="S26" s="646"/>
    </row>
    <row r="27" spans="1:19" x14ac:dyDescent="0.2">
      <c r="A27" s="647"/>
      <c r="B27" s="445"/>
      <c r="C27" s="445"/>
      <c r="D27" s="445"/>
      <c r="E27" s="445"/>
      <c r="F27" s="445"/>
      <c r="G27" s="445"/>
      <c r="H27" s="445"/>
      <c r="I27" s="445"/>
      <c r="J27" s="445"/>
      <c r="K27" s="445"/>
      <c r="L27" s="445"/>
      <c r="M27" s="445"/>
      <c r="N27" s="445"/>
      <c r="O27" s="445"/>
      <c r="P27" s="445"/>
      <c r="Q27" s="445"/>
      <c r="R27" s="445"/>
      <c r="S27" s="646"/>
    </row>
    <row r="28" spans="1:19" x14ac:dyDescent="0.2">
      <c r="A28" s="647"/>
      <c r="B28" s="445"/>
      <c r="C28" s="445"/>
      <c r="D28" s="445"/>
      <c r="E28" s="445"/>
      <c r="F28" s="445"/>
      <c r="G28" s="445"/>
      <c r="H28" s="445"/>
      <c r="I28" s="445"/>
      <c r="J28" s="445"/>
      <c r="K28" s="445"/>
      <c r="L28" s="445"/>
      <c r="M28" s="445"/>
      <c r="N28" s="445"/>
      <c r="O28" s="445"/>
      <c r="P28" s="445"/>
      <c r="Q28" s="445"/>
      <c r="R28" s="445"/>
      <c r="S28" s="646"/>
    </row>
    <row r="29" spans="1:19" x14ac:dyDescent="0.2">
      <c r="A29" s="647"/>
      <c r="B29" s="445"/>
      <c r="C29" s="445"/>
      <c r="D29" s="445"/>
      <c r="E29" s="445"/>
      <c r="F29" s="445"/>
      <c r="G29" s="445"/>
      <c r="H29" s="445"/>
      <c r="I29" s="445"/>
      <c r="J29" s="445"/>
      <c r="K29" s="445"/>
      <c r="L29" s="445"/>
      <c r="M29" s="445"/>
      <c r="N29" s="445"/>
      <c r="O29" s="445"/>
      <c r="P29" s="445"/>
      <c r="Q29" s="445"/>
      <c r="R29" s="445"/>
      <c r="S29" s="646"/>
    </row>
    <row r="30" spans="1:19" x14ac:dyDescent="0.2">
      <c r="A30" s="647"/>
      <c r="B30" s="445"/>
      <c r="C30" s="445"/>
      <c r="D30" s="445"/>
      <c r="E30" s="445"/>
      <c r="F30" s="445"/>
      <c r="G30" s="445"/>
      <c r="H30" s="445"/>
      <c r="I30" s="445"/>
      <c r="J30" s="445"/>
      <c r="K30" s="445"/>
      <c r="L30" s="445"/>
      <c r="M30" s="445"/>
      <c r="N30" s="445"/>
      <c r="O30" s="445"/>
      <c r="P30" s="445"/>
      <c r="Q30" s="445"/>
      <c r="R30" s="445"/>
      <c r="S30" s="646"/>
    </row>
    <row r="31" spans="1:19" x14ac:dyDescent="0.2">
      <c r="A31" s="647"/>
      <c r="B31" s="445"/>
      <c r="C31" s="445"/>
      <c r="D31" s="445"/>
      <c r="E31" s="445"/>
      <c r="F31" s="445"/>
      <c r="G31" s="445"/>
      <c r="H31" s="445"/>
      <c r="I31" s="445"/>
      <c r="J31" s="445"/>
      <c r="K31" s="445"/>
      <c r="L31" s="445"/>
      <c r="M31" s="445"/>
      <c r="N31" s="445"/>
      <c r="O31" s="445"/>
      <c r="P31" s="445"/>
      <c r="Q31" s="445"/>
      <c r="R31" s="445"/>
      <c r="S31" s="646"/>
    </row>
    <row r="32" spans="1:19" x14ac:dyDescent="0.2">
      <c r="A32" s="647"/>
      <c r="B32" s="445"/>
      <c r="C32" s="445"/>
      <c r="D32" s="445"/>
      <c r="E32" s="445"/>
      <c r="F32" s="445"/>
      <c r="G32" s="445"/>
      <c r="H32" s="445"/>
      <c r="I32" s="445"/>
      <c r="J32" s="445"/>
      <c r="K32" s="445"/>
      <c r="L32" s="445"/>
      <c r="M32" s="445"/>
      <c r="N32" s="445"/>
      <c r="O32" s="445"/>
      <c r="P32" s="445"/>
      <c r="Q32" s="445"/>
      <c r="R32" s="445"/>
      <c r="S32" s="646"/>
    </row>
    <row r="33" spans="1:19" x14ac:dyDescent="0.2">
      <c r="A33" s="647"/>
      <c r="B33" s="445"/>
      <c r="C33" s="445"/>
      <c r="D33" s="445"/>
      <c r="E33" s="445"/>
      <c r="F33" s="445"/>
      <c r="G33" s="445"/>
      <c r="H33" s="445"/>
      <c r="I33" s="445"/>
      <c r="J33" s="445"/>
      <c r="K33" s="445"/>
      <c r="L33" s="445"/>
      <c r="M33" s="445"/>
      <c r="N33" s="445"/>
      <c r="O33" s="445"/>
      <c r="P33" s="445"/>
      <c r="Q33" s="445"/>
      <c r="R33" s="445"/>
      <c r="S33" s="646"/>
    </row>
    <row r="34" spans="1:19" x14ac:dyDescent="0.2">
      <c r="A34" s="647"/>
      <c r="B34" s="445"/>
      <c r="C34" s="445"/>
      <c r="D34" s="445"/>
      <c r="E34" s="445"/>
      <c r="F34" s="445"/>
      <c r="G34" s="445"/>
      <c r="H34" s="445"/>
      <c r="I34" s="445"/>
      <c r="J34" s="445"/>
      <c r="K34" s="445"/>
      <c r="L34" s="445"/>
      <c r="M34" s="445"/>
      <c r="N34" s="445"/>
      <c r="O34" s="445"/>
      <c r="P34" s="445"/>
      <c r="Q34" s="445"/>
      <c r="R34" s="445"/>
      <c r="S34" s="646"/>
    </row>
    <row r="35" spans="1:19" x14ac:dyDescent="0.2">
      <c r="A35" s="647"/>
      <c r="B35" s="445"/>
      <c r="C35" s="445"/>
      <c r="D35" s="445"/>
      <c r="E35" s="445"/>
      <c r="F35" s="445"/>
      <c r="G35" s="445"/>
      <c r="H35" s="445"/>
      <c r="I35" s="445"/>
      <c r="J35" s="445"/>
      <c r="K35" s="445"/>
      <c r="L35" s="445"/>
      <c r="M35" s="445"/>
      <c r="N35" s="445"/>
      <c r="O35" s="445"/>
      <c r="P35" s="445"/>
      <c r="Q35" s="445"/>
      <c r="R35" s="445"/>
      <c r="S35" s="646"/>
    </row>
    <row r="36" spans="1:19" ht="20.100000000000001" customHeight="1" thickBot="1" x14ac:dyDescent="0.25">
      <c r="A36" s="642"/>
      <c r="B36" s="643"/>
      <c r="C36" s="643"/>
      <c r="D36" s="643"/>
      <c r="E36" s="643"/>
      <c r="F36" s="643"/>
      <c r="G36" s="643"/>
      <c r="H36" s="643"/>
      <c r="I36" s="643"/>
      <c r="J36" s="643"/>
      <c r="K36" s="643"/>
      <c r="L36" s="643"/>
      <c r="M36" s="643"/>
      <c r="N36" s="643"/>
      <c r="O36" s="643"/>
      <c r="P36" s="643"/>
      <c r="Q36" s="643"/>
      <c r="R36" s="643"/>
      <c r="S36" s="644"/>
    </row>
    <row r="37" spans="1:19" ht="13.5" hidden="1" thickTop="1" x14ac:dyDescent="0.2">
      <c r="A37" s="6"/>
      <c r="B37" s="6"/>
      <c r="C37" s="6"/>
      <c r="D37" s="6"/>
      <c r="E37" s="6"/>
      <c r="F37" s="6"/>
      <c r="G37" s="6"/>
      <c r="H37" s="6"/>
      <c r="I37" s="6"/>
      <c r="J37" s="6"/>
      <c r="K37" s="6"/>
      <c r="L37" s="6"/>
      <c r="M37" s="6"/>
      <c r="N37" s="6"/>
      <c r="O37" s="6"/>
      <c r="P37" s="6"/>
      <c r="Q37" s="6"/>
      <c r="R37" s="6"/>
      <c r="S37" s="6"/>
    </row>
    <row r="38" spans="1:19" hidden="1" x14ac:dyDescent="0.2">
      <c r="A38" s="6"/>
      <c r="B38" s="6"/>
      <c r="C38" s="6"/>
      <c r="D38" s="6"/>
      <c r="E38" s="6"/>
      <c r="F38" s="6"/>
      <c r="G38" s="6"/>
      <c r="H38" s="6"/>
      <c r="I38" s="6"/>
      <c r="J38" s="6"/>
      <c r="K38" s="6"/>
      <c r="L38" s="6"/>
      <c r="M38" s="6"/>
      <c r="N38" s="6"/>
      <c r="O38" s="6"/>
      <c r="P38" s="6"/>
      <c r="Q38" s="6"/>
      <c r="R38" s="6"/>
      <c r="S38" s="6"/>
    </row>
    <row r="39" spans="1:19" hidden="1" x14ac:dyDescent="0.2">
      <c r="A39" s="188">
        <v>1</v>
      </c>
      <c r="B39" s="6"/>
      <c r="C39" s="6"/>
      <c r="D39" s="6"/>
      <c r="E39" s="6"/>
      <c r="F39" s="6"/>
      <c r="G39" s="6"/>
      <c r="H39" s="6"/>
      <c r="I39" s="6"/>
      <c r="J39" s="6"/>
      <c r="K39" s="6"/>
      <c r="L39" s="6"/>
      <c r="M39" s="6"/>
      <c r="N39" s="6"/>
      <c r="O39" s="6"/>
      <c r="P39" s="6"/>
      <c r="Q39" s="6"/>
      <c r="R39" s="6"/>
      <c r="S39" s="6"/>
    </row>
    <row r="40" spans="1:19" hidden="1" x14ac:dyDescent="0.2">
      <c r="A40" s="5"/>
      <c r="B40" s="47" t="s">
        <v>412</v>
      </c>
      <c r="C40" s="75" t="s">
        <v>287</v>
      </c>
      <c r="D40" s="2"/>
      <c r="E40" s="75" t="s">
        <v>574</v>
      </c>
      <c r="F40" s="5"/>
      <c r="G40" s="47"/>
      <c r="H40" s="3"/>
      <c r="I40" s="2"/>
      <c r="J40" s="2"/>
      <c r="K40" s="2"/>
      <c r="L40" s="2"/>
      <c r="M40" s="2"/>
      <c r="N40" s="6"/>
      <c r="O40" s="6"/>
      <c r="P40" s="6"/>
      <c r="Q40" s="6"/>
      <c r="R40" s="6"/>
      <c r="S40" s="6"/>
    </row>
    <row r="41" spans="1:19" ht="8.1" hidden="1" customHeight="1" x14ac:dyDescent="0.2">
      <c r="A41" s="77">
        <v>2</v>
      </c>
      <c r="B41" s="78" t="s">
        <v>281</v>
      </c>
      <c r="C41" s="76" t="s">
        <v>557</v>
      </c>
      <c r="D41" s="77">
        <v>2</v>
      </c>
      <c r="E41" s="77">
        <v>22</v>
      </c>
      <c r="F41" s="6"/>
      <c r="G41" s="6"/>
      <c r="H41" s="6"/>
      <c r="I41" s="6"/>
      <c r="J41" s="6"/>
      <c r="K41" s="6"/>
      <c r="L41" s="6"/>
      <c r="M41" s="6"/>
      <c r="N41" s="6"/>
      <c r="O41" s="6"/>
      <c r="P41" s="6"/>
      <c r="Q41" s="6"/>
      <c r="R41" s="6"/>
      <c r="S41" s="6"/>
    </row>
    <row r="42" spans="1:19" ht="8.1" hidden="1" customHeight="1" x14ac:dyDescent="0.2">
      <c r="A42" s="77">
        <v>3</v>
      </c>
      <c r="B42" s="78" t="s">
        <v>280</v>
      </c>
      <c r="C42" s="76" t="s">
        <v>547</v>
      </c>
      <c r="D42" s="77">
        <v>3</v>
      </c>
      <c r="E42" s="77">
        <v>7</v>
      </c>
      <c r="F42" s="6"/>
      <c r="G42" s="6"/>
      <c r="H42" s="6"/>
      <c r="I42" s="6"/>
      <c r="J42" s="6"/>
      <c r="K42" s="6"/>
      <c r="L42" s="6"/>
      <c r="M42" s="6"/>
      <c r="N42" s="6"/>
      <c r="O42" s="6"/>
      <c r="P42" s="6"/>
      <c r="Q42" s="6"/>
      <c r="R42" s="6"/>
      <c r="S42" s="6"/>
    </row>
    <row r="43" spans="1:19" ht="8.1" hidden="1" customHeight="1" x14ac:dyDescent="0.2">
      <c r="A43" s="77">
        <v>4</v>
      </c>
      <c r="B43" s="78" t="s">
        <v>266</v>
      </c>
      <c r="C43" s="76" t="s">
        <v>568</v>
      </c>
      <c r="D43" s="77">
        <v>4</v>
      </c>
      <c r="E43" s="77" t="s">
        <v>573</v>
      </c>
      <c r="F43" s="6"/>
      <c r="G43" s="6"/>
      <c r="H43" s="6"/>
      <c r="I43" s="6"/>
      <c r="J43" s="6"/>
      <c r="K43" s="6"/>
      <c r="L43" s="6"/>
      <c r="M43" s="6"/>
      <c r="N43" s="6"/>
      <c r="O43" s="6"/>
      <c r="P43" s="6"/>
      <c r="Q43" s="6"/>
      <c r="R43" s="6"/>
      <c r="S43" s="6"/>
    </row>
    <row r="44" spans="1:19" ht="8.1" hidden="1" customHeight="1" x14ac:dyDescent="0.2">
      <c r="A44" s="77">
        <v>5</v>
      </c>
      <c r="B44" s="78" t="s">
        <v>53</v>
      </c>
      <c r="C44" s="76" t="s">
        <v>555</v>
      </c>
      <c r="D44" s="77">
        <v>5</v>
      </c>
      <c r="E44" s="77">
        <v>17</v>
      </c>
      <c r="F44" s="6"/>
      <c r="G44" s="6"/>
      <c r="H44" s="6"/>
      <c r="I44" s="6"/>
      <c r="J44" s="6"/>
      <c r="K44" s="6"/>
      <c r="L44" s="6"/>
      <c r="M44" s="6"/>
      <c r="N44" s="6"/>
      <c r="O44" s="6"/>
      <c r="P44" s="6"/>
      <c r="Q44" s="6"/>
      <c r="R44" s="6"/>
      <c r="S44" s="6"/>
    </row>
    <row r="45" spans="1:19" ht="8.1" hidden="1" customHeight="1" x14ac:dyDescent="0.2">
      <c r="A45" s="77">
        <v>6</v>
      </c>
      <c r="B45" s="78" t="s">
        <v>54</v>
      </c>
      <c r="C45" s="76" t="s">
        <v>554</v>
      </c>
      <c r="D45" s="77">
        <v>6</v>
      </c>
      <c r="E45" s="77">
        <v>16</v>
      </c>
      <c r="F45" s="6"/>
      <c r="G45" s="6"/>
      <c r="H45" s="6"/>
      <c r="I45" s="6"/>
      <c r="J45" s="6"/>
      <c r="K45" s="6"/>
      <c r="L45" s="6"/>
      <c r="M45" s="6"/>
      <c r="N45" s="6"/>
      <c r="O45" s="6"/>
      <c r="P45" s="6"/>
      <c r="Q45" s="6"/>
      <c r="R45" s="6"/>
      <c r="S45" s="6"/>
    </row>
    <row r="46" spans="1:19" ht="8.1" hidden="1" customHeight="1" x14ac:dyDescent="0.2">
      <c r="A46" s="77">
        <v>7</v>
      </c>
      <c r="B46" s="78" t="s">
        <v>55</v>
      </c>
      <c r="C46" s="76" t="s">
        <v>561</v>
      </c>
      <c r="D46" s="77">
        <v>7</v>
      </c>
      <c r="E46" s="77">
        <v>29</v>
      </c>
      <c r="F46" s="6"/>
      <c r="G46" s="6"/>
      <c r="H46" s="6"/>
      <c r="I46" s="6"/>
      <c r="J46" s="6"/>
      <c r="K46" s="6"/>
      <c r="L46" s="6"/>
      <c r="M46" s="6"/>
      <c r="N46" s="6"/>
      <c r="O46" s="6"/>
      <c r="P46" s="6"/>
      <c r="Q46" s="6"/>
      <c r="R46" s="6"/>
      <c r="S46" s="6"/>
    </row>
    <row r="47" spans="1:19" ht="8.1" hidden="1" customHeight="1" x14ac:dyDescent="0.2">
      <c r="A47" s="77">
        <v>8</v>
      </c>
      <c r="B47" s="78" t="s">
        <v>56</v>
      </c>
      <c r="C47" s="76" t="s">
        <v>553</v>
      </c>
      <c r="D47" s="77">
        <v>8</v>
      </c>
      <c r="E47" s="77">
        <v>15</v>
      </c>
      <c r="F47" s="6"/>
      <c r="G47" s="6"/>
      <c r="H47" s="6"/>
      <c r="I47" s="6"/>
      <c r="J47" s="6"/>
      <c r="K47" s="6"/>
      <c r="L47" s="6"/>
      <c r="M47" s="6"/>
      <c r="N47" s="6"/>
      <c r="O47" s="6"/>
      <c r="P47" s="6"/>
      <c r="Q47" s="6"/>
      <c r="R47" s="6"/>
      <c r="S47" s="6"/>
    </row>
    <row r="48" spans="1:19" ht="8.1" hidden="1" customHeight="1" x14ac:dyDescent="0.2">
      <c r="A48" s="77">
        <v>9</v>
      </c>
      <c r="B48" s="78" t="s">
        <v>57</v>
      </c>
      <c r="C48" s="76" t="s">
        <v>560</v>
      </c>
      <c r="D48" s="77">
        <v>9</v>
      </c>
      <c r="E48" s="77">
        <v>27</v>
      </c>
      <c r="F48" s="6"/>
      <c r="G48" s="6"/>
      <c r="H48" s="6"/>
      <c r="I48" s="6"/>
      <c r="J48" s="6"/>
      <c r="K48" s="6"/>
      <c r="L48" s="6"/>
      <c r="M48" s="6"/>
      <c r="N48" s="6"/>
      <c r="O48" s="6"/>
      <c r="P48" s="6"/>
      <c r="Q48" s="6"/>
      <c r="R48" s="6"/>
      <c r="S48" s="6"/>
    </row>
    <row r="49" spans="1:19" ht="8.1" hidden="1" customHeight="1" x14ac:dyDescent="0.2">
      <c r="A49" s="77">
        <v>10</v>
      </c>
      <c r="B49" s="78" t="s">
        <v>58</v>
      </c>
      <c r="C49" s="76" t="s">
        <v>559</v>
      </c>
      <c r="D49" s="77">
        <v>10</v>
      </c>
      <c r="E49" s="77">
        <v>25</v>
      </c>
      <c r="F49" s="6"/>
      <c r="G49" s="6"/>
      <c r="H49" s="6"/>
      <c r="I49" s="6"/>
      <c r="J49" s="6"/>
      <c r="K49" s="6"/>
      <c r="L49" s="6"/>
      <c r="M49" s="6"/>
      <c r="N49" s="6"/>
      <c r="O49" s="6"/>
      <c r="P49" s="6"/>
      <c r="Q49" s="6"/>
      <c r="R49" s="6"/>
      <c r="S49" s="6"/>
    </row>
    <row r="50" spans="1:19" ht="8.1" hidden="1" customHeight="1" x14ac:dyDescent="0.2">
      <c r="A50" s="77">
        <v>11</v>
      </c>
      <c r="B50" s="78" t="s">
        <v>282</v>
      </c>
      <c r="C50" s="76" t="s">
        <v>558</v>
      </c>
      <c r="D50" s="77">
        <v>11</v>
      </c>
      <c r="E50" s="77">
        <v>24</v>
      </c>
      <c r="F50" s="6"/>
      <c r="G50" s="6"/>
      <c r="H50" s="6"/>
      <c r="I50" s="6"/>
      <c r="J50" s="6"/>
      <c r="K50" s="6"/>
      <c r="L50" s="6"/>
      <c r="M50" s="6"/>
      <c r="N50" s="6"/>
      <c r="O50" s="6"/>
      <c r="P50" s="6"/>
      <c r="Q50" s="6"/>
      <c r="R50" s="6"/>
      <c r="S50" s="6"/>
    </row>
    <row r="51" spans="1:19" ht="8.1" hidden="1" customHeight="1" x14ac:dyDescent="0.2">
      <c r="A51" s="77">
        <v>12</v>
      </c>
      <c r="B51" s="78" t="s">
        <v>150</v>
      </c>
      <c r="C51" s="76" t="s">
        <v>551</v>
      </c>
      <c r="D51" s="77">
        <v>12</v>
      </c>
      <c r="E51" s="77">
        <v>14</v>
      </c>
      <c r="F51" s="6"/>
      <c r="G51" s="6"/>
      <c r="H51" s="6"/>
      <c r="I51" s="6"/>
      <c r="J51" s="6"/>
      <c r="K51" s="6"/>
      <c r="L51" s="6"/>
      <c r="M51" s="6"/>
      <c r="N51" s="6"/>
      <c r="O51" s="6"/>
      <c r="P51" s="6"/>
      <c r="Q51" s="6"/>
      <c r="R51" s="6"/>
      <c r="S51" s="6"/>
    </row>
    <row r="52" spans="1:19" ht="8.1" hidden="1" customHeight="1" x14ac:dyDescent="0.2">
      <c r="A52" s="77">
        <v>13</v>
      </c>
      <c r="B52" s="78" t="s">
        <v>59</v>
      </c>
      <c r="C52" s="76" t="s">
        <v>550</v>
      </c>
      <c r="D52" s="77">
        <v>13</v>
      </c>
      <c r="E52" s="77">
        <v>12</v>
      </c>
      <c r="F52" s="6"/>
      <c r="G52" s="6"/>
      <c r="H52" s="6"/>
      <c r="I52" s="6"/>
      <c r="J52" s="6"/>
      <c r="K52" s="6"/>
      <c r="L52" s="6"/>
      <c r="M52" s="6"/>
      <c r="N52" s="6"/>
      <c r="O52" s="6"/>
      <c r="P52" s="6"/>
      <c r="Q52" s="6"/>
      <c r="R52" s="6"/>
      <c r="S52" s="6"/>
    </row>
    <row r="53" spans="1:19" ht="8.1" hidden="1" customHeight="1" x14ac:dyDescent="0.2">
      <c r="A53" s="77">
        <v>14</v>
      </c>
      <c r="B53" s="78" t="s">
        <v>143</v>
      </c>
      <c r="C53" s="76" t="s">
        <v>556</v>
      </c>
      <c r="D53" s="77">
        <v>14</v>
      </c>
      <c r="E53" s="77" t="s">
        <v>571</v>
      </c>
      <c r="F53" s="6"/>
      <c r="G53" s="6"/>
      <c r="H53" s="6"/>
      <c r="I53" s="6"/>
      <c r="J53" s="6"/>
      <c r="K53" s="6"/>
      <c r="L53" s="6"/>
      <c r="M53" s="6"/>
      <c r="N53" s="6"/>
      <c r="O53" s="6"/>
      <c r="P53" s="6"/>
      <c r="Q53" s="6"/>
      <c r="R53" s="6"/>
      <c r="S53" s="6"/>
    </row>
    <row r="54" spans="1:19" ht="8.1" hidden="1" customHeight="1" x14ac:dyDescent="0.2">
      <c r="A54" s="77">
        <v>15</v>
      </c>
      <c r="B54" s="78" t="s">
        <v>523</v>
      </c>
      <c r="C54" s="76" t="s">
        <v>548</v>
      </c>
      <c r="D54" s="77">
        <v>15</v>
      </c>
      <c r="E54" s="77">
        <v>10</v>
      </c>
      <c r="F54" s="6"/>
      <c r="G54" s="6"/>
      <c r="H54" s="6"/>
      <c r="I54" s="6"/>
      <c r="J54" s="6"/>
      <c r="K54" s="6"/>
      <c r="L54" s="6"/>
      <c r="M54" s="6"/>
      <c r="N54" s="6"/>
      <c r="O54" s="6"/>
      <c r="P54" s="6"/>
      <c r="Q54" s="6"/>
      <c r="R54" s="6"/>
      <c r="S54" s="6"/>
    </row>
    <row r="55" spans="1:19" ht="8.1" hidden="1" customHeight="1" x14ac:dyDescent="0.2">
      <c r="A55" s="77">
        <v>16</v>
      </c>
      <c r="B55" s="78" t="s">
        <v>524</v>
      </c>
      <c r="C55" s="76" t="s">
        <v>549</v>
      </c>
      <c r="D55" s="77">
        <v>16</v>
      </c>
      <c r="E55" s="77">
        <v>11</v>
      </c>
      <c r="F55" s="6"/>
      <c r="G55" s="6"/>
      <c r="H55" s="6"/>
      <c r="I55" s="6"/>
      <c r="J55" s="6"/>
      <c r="K55" s="6"/>
      <c r="L55" s="6"/>
      <c r="M55" s="6"/>
      <c r="N55" s="6"/>
      <c r="O55" s="6"/>
      <c r="P55" s="6"/>
      <c r="Q55" s="6"/>
      <c r="R55" s="6"/>
      <c r="S55" s="6"/>
    </row>
    <row r="56" spans="1:19" ht="8.1" hidden="1" customHeight="1" x14ac:dyDescent="0.2">
      <c r="A56" s="77">
        <v>17</v>
      </c>
      <c r="B56" s="78" t="s">
        <v>545</v>
      </c>
      <c r="C56" s="76" t="s">
        <v>546</v>
      </c>
      <c r="D56" s="77">
        <v>17</v>
      </c>
      <c r="E56" s="77">
        <v>34</v>
      </c>
      <c r="F56" s="6"/>
      <c r="G56" s="6"/>
      <c r="H56" s="6"/>
      <c r="I56" s="6"/>
      <c r="J56" s="6"/>
      <c r="K56" s="6"/>
      <c r="L56" s="6"/>
      <c r="M56" s="6"/>
      <c r="N56" s="6"/>
      <c r="O56" s="6"/>
      <c r="P56" s="6"/>
      <c r="Q56" s="6"/>
      <c r="R56" s="6"/>
      <c r="S56" s="6"/>
    </row>
    <row r="57" spans="1:19" ht="8.1" hidden="1" customHeight="1" x14ac:dyDescent="0.2">
      <c r="A57" s="77">
        <v>18</v>
      </c>
      <c r="B57" s="78" t="s">
        <v>248</v>
      </c>
      <c r="C57" s="76" t="s">
        <v>569</v>
      </c>
      <c r="D57" s="77">
        <v>18</v>
      </c>
      <c r="E57" s="77">
        <v>40</v>
      </c>
      <c r="F57" s="6"/>
      <c r="G57" s="6"/>
      <c r="H57" s="6"/>
      <c r="I57" s="6"/>
      <c r="J57" s="6"/>
      <c r="K57" s="6"/>
      <c r="L57" s="6"/>
      <c r="M57" s="6"/>
      <c r="N57" s="6"/>
      <c r="O57" s="6"/>
      <c r="P57" s="6"/>
      <c r="Q57" s="6"/>
      <c r="R57" s="6"/>
      <c r="S57" s="6"/>
    </row>
    <row r="58" spans="1:19" ht="8.1" hidden="1" customHeight="1" x14ac:dyDescent="0.2">
      <c r="A58" s="77">
        <v>19</v>
      </c>
      <c r="B58" s="78" t="s">
        <v>60</v>
      </c>
      <c r="C58" s="76" t="s">
        <v>552</v>
      </c>
      <c r="D58" s="77">
        <v>19</v>
      </c>
      <c r="E58" s="77">
        <v>13</v>
      </c>
      <c r="F58" s="6"/>
      <c r="G58" s="6"/>
      <c r="H58" s="6"/>
      <c r="I58" s="6"/>
      <c r="J58" s="6"/>
      <c r="K58" s="6"/>
      <c r="L58" s="6"/>
      <c r="M58" s="6"/>
      <c r="N58" s="6"/>
      <c r="O58" s="6"/>
      <c r="P58" s="6"/>
      <c r="Q58" s="6"/>
      <c r="R58" s="6"/>
      <c r="S58" s="6"/>
    </row>
    <row r="59" spans="1:19" ht="8.1" hidden="1" customHeight="1" x14ac:dyDescent="0.2">
      <c r="A59" s="77">
        <v>20</v>
      </c>
      <c r="B59" s="78" t="s">
        <v>284</v>
      </c>
      <c r="C59" s="76" t="s">
        <v>565</v>
      </c>
      <c r="D59" s="77">
        <v>20</v>
      </c>
      <c r="E59" s="77">
        <v>37</v>
      </c>
      <c r="F59" s="6"/>
      <c r="G59" s="6"/>
      <c r="H59" s="6"/>
      <c r="I59" s="6"/>
      <c r="J59" s="6"/>
      <c r="K59" s="6"/>
      <c r="L59" s="6"/>
      <c r="M59" s="6"/>
      <c r="N59" s="6"/>
      <c r="O59" s="6"/>
      <c r="P59" s="6"/>
      <c r="Q59" s="6"/>
      <c r="R59" s="6"/>
      <c r="S59" s="6"/>
    </row>
    <row r="60" spans="1:19" ht="8.1" hidden="1" customHeight="1" x14ac:dyDescent="0.2">
      <c r="A60" s="77">
        <v>21</v>
      </c>
      <c r="B60" s="78" t="s">
        <v>61</v>
      </c>
      <c r="C60" s="76" t="s">
        <v>562</v>
      </c>
      <c r="D60" s="77">
        <v>21</v>
      </c>
      <c r="E60" s="77">
        <v>32</v>
      </c>
      <c r="F60" s="6"/>
      <c r="G60" s="6"/>
      <c r="H60" s="6"/>
      <c r="I60" s="6"/>
      <c r="J60" s="6"/>
      <c r="K60" s="6"/>
      <c r="L60" s="6"/>
      <c r="M60" s="6"/>
      <c r="N60" s="6"/>
      <c r="O60" s="6"/>
      <c r="P60" s="6"/>
      <c r="Q60" s="6"/>
      <c r="R60" s="6"/>
      <c r="S60" s="6"/>
    </row>
    <row r="61" spans="1:19" ht="8.1" hidden="1" customHeight="1" x14ac:dyDescent="0.2">
      <c r="A61" s="77">
        <v>22</v>
      </c>
      <c r="B61" s="78" t="s">
        <v>62</v>
      </c>
      <c r="C61" s="76" t="s">
        <v>563</v>
      </c>
      <c r="D61" s="77">
        <v>22</v>
      </c>
      <c r="E61" s="77">
        <v>33</v>
      </c>
      <c r="F61" s="6"/>
      <c r="G61" s="6"/>
      <c r="H61" s="6"/>
      <c r="I61" s="6"/>
      <c r="J61" s="6"/>
      <c r="K61" s="6"/>
      <c r="L61" s="6"/>
      <c r="M61" s="6"/>
      <c r="N61" s="6"/>
      <c r="O61" s="6"/>
      <c r="P61" s="6"/>
      <c r="Q61" s="6"/>
      <c r="R61" s="6"/>
      <c r="S61" s="6"/>
    </row>
    <row r="62" spans="1:19" ht="8.1" hidden="1" customHeight="1" x14ac:dyDescent="0.2">
      <c r="A62" s="77">
        <v>23</v>
      </c>
      <c r="B62" s="78" t="s">
        <v>285</v>
      </c>
      <c r="C62" s="76" t="s">
        <v>566</v>
      </c>
      <c r="D62" s="77">
        <v>23</v>
      </c>
      <c r="E62" s="77">
        <v>39</v>
      </c>
      <c r="F62" s="6"/>
      <c r="G62" s="6"/>
      <c r="H62" s="6"/>
      <c r="I62" s="6"/>
      <c r="J62" s="6"/>
      <c r="K62" s="6"/>
      <c r="L62" s="6"/>
      <c r="M62" s="6"/>
      <c r="N62" s="6"/>
      <c r="O62" s="6"/>
      <c r="P62" s="6"/>
      <c r="Q62" s="6"/>
      <c r="R62" s="6"/>
      <c r="S62" s="6"/>
    </row>
    <row r="63" spans="1:19" ht="8.1" hidden="1" customHeight="1" x14ac:dyDescent="0.2">
      <c r="A63" s="77">
        <v>24</v>
      </c>
      <c r="B63" s="78" t="s">
        <v>286</v>
      </c>
      <c r="C63" s="76" t="s">
        <v>567</v>
      </c>
      <c r="D63" s="77">
        <v>24</v>
      </c>
      <c r="E63" s="77">
        <v>41</v>
      </c>
      <c r="F63" s="6"/>
      <c r="G63" s="6"/>
      <c r="H63" s="6"/>
      <c r="I63" s="6"/>
      <c r="J63" s="6"/>
      <c r="K63" s="6"/>
      <c r="L63" s="6"/>
      <c r="M63" s="6"/>
      <c r="N63" s="6"/>
      <c r="O63" s="6"/>
      <c r="P63" s="6"/>
      <c r="Q63" s="6"/>
      <c r="R63" s="6"/>
      <c r="S63" s="6"/>
    </row>
    <row r="64" spans="1:19" ht="8.1" hidden="1" customHeight="1" x14ac:dyDescent="0.2">
      <c r="A64" s="77">
        <v>25</v>
      </c>
      <c r="B64" s="78" t="s">
        <v>283</v>
      </c>
      <c r="C64" s="76" t="s">
        <v>564</v>
      </c>
      <c r="D64" s="77">
        <v>25</v>
      </c>
      <c r="E64" s="77">
        <v>36</v>
      </c>
      <c r="F64" s="6"/>
      <c r="G64" s="6"/>
      <c r="H64" s="6"/>
      <c r="I64" s="6"/>
      <c r="J64" s="6"/>
      <c r="K64" s="6"/>
      <c r="L64" s="6"/>
      <c r="M64" s="6"/>
      <c r="N64" s="6"/>
      <c r="O64" s="6"/>
      <c r="P64" s="6"/>
      <c r="Q64" s="6"/>
      <c r="R64" s="6"/>
      <c r="S64" s="6"/>
    </row>
    <row r="65" spans="1:19" ht="8.1" hidden="1" customHeight="1" x14ac:dyDescent="0.2">
      <c r="A65" s="6"/>
      <c r="B65" s="6"/>
      <c r="C65" s="6"/>
      <c r="D65" s="6"/>
      <c r="E65" s="6"/>
      <c r="F65" s="6"/>
      <c r="G65" s="6"/>
      <c r="H65" s="6"/>
      <c r="I65" s="6"/>
      <c r="J65" s="6"/>
      <c r="K65" s="6"/>
      <c r="L65" s="6"/>
      <c r="M65" s="6"/>
      <c r="N65" s="6"/>
      <c r="O65" s="6"/>
      <c r="P65" s="6"/>
      <c r="Q65" s="6"/>
      <c r="R65" s="6"/>
      <c r="S65" s="6"/>
    </row>
    <row r="66" spans="1:19" ht="8.1" hidden="1" customHeight="1" x14ac:dyDescent="0.2">
      <c r="A66" s="6"/>
      <c r="B66" s="6"/>
      <c r="C66" s="6"/>
      <c r="D66" s="6"/>
      <c r="E66" s="6"/>
      <c r="F66" s="6"/>
      <c r="G66" s="6"/>
      <c r="H66" s="6"/>
      <c r="I66" s="6"/>
      <c r="J66" s="6"/>
      <c r="K66" s="6"/>
      <c r="L66" s="6"/>
      <c r="M66" s="6"/>
      <c r="N66" s="6"/>
      <c r="O66" s="6"/>
      <c r="P66" s="6"/>
      <c r="Q66" s="6"/>
      <c r="R66" s="6"/>
      <c r="S66" s="6"/>
    </row>
    <row r="67" spans="1:19" ht="8.1" hidden="1" customHeight="1" x14ac:dyDescent="0.2">
      <c r="A67" s="6"/>
      <c r="B67" s="630"/>
      <c r="C67" s="631"/>
      <c r="D67" s="631"/>
      <c r="E67" s="631"/>
      <c r="F67" s="631"/>
      <c r="G67" s="631"/>
      <c r="H67" s="631"/>
      <c r="I67" s="631"/>
      <c r="J67" s="631"/>
      <c r="K67" s="631"/>
      <c r="L67" s="631"/>
      <c r="M67" s="631"/>
      <c r="N67" s="631"/>
      <c r="O67" s="631"/>
      <c r="P67" s="631"/>
      <c r="Q67" s="631"/>
      <c r="R67" s="631"/>
      <c r="S67" s="632"/>
    </row>
    <row r="68" spans="1:19" ht="8.1" hidden="1" customHeight="1" x14ac:dyDescent="0.2">
      <c r="A68" s="6"/>
      <c r="B68" s="618">
        <f>IF($A$39=2,B476,IF($A$39=3,B106,IF($A$39=4,B957,IF($A$39=5,B402,IF($A$39=6,B365,IF($A$39=7,B624,IF($A$39=8,B328,IF($A$39=9,B587,IF($A$39=10,B550,IF($A$39=11,B513,IF($A$39=12,B254,IF($A$39=13,B217,IF($A$39=14,B439,IF($A$39=15,B143,IF($A$39=16,B180,IF($A$39=17,B735,IF($A$39=18,B883,IF($A$39=19,B291,IF($A$39=20,B809,IF($A$39=21,B661,IF($A$39=22,B698,IF($A$39=23,B846,IF($A$39=24,B920,IF($A$39=25,B772,0))))))))))))))))))))))))</f>
        <v>0</v>
      </c>
      <c r="C68" s="619"/>
      <c r="D68" s="619"/>
      <c r="E68" s="619"/>
      <c r="F68" s="619"/>
      <c r="G68" s="619"/>
      <c r="H68" s="619"/>
      <c r="I68" s="619"/>
      <c r="J68" s="619"/>
      <c r="K68" s="619"/>
      <c r="L68" s="619"/>
      <c r="M68" s="619"/>
      <c r="N68" s="619"/>
      <c r="O68" s="619"/>
      <c r="P68" s="619"/>
      <c r="Q68" s="619"/>
      <c r="R68" s="619"/>
      <c r="S68" s="620"/>
    </row>
    <row r="69" spans="1:19" ht="8.1" hidden="1" customHeight="1" x14ac:dyDescent="0.2">
      <c r="A69" s="6"/>
      <c r="B69" s="618">
        <f t="shared" ref="B69:B103" si="0">IF($A$39=2,B477,IF($A$39=3,B107,IF($A$39=4,B958,IF($A$39=5,B403,IF($A$39=6,B366,IF($A$39=7,B625,IF($A$39=8,B329,IF($A$39=9,B588,IF($A$39=10,B551,IF($A$39=11,B514,IF($A$39=12,B255,IF($A$39=13,B218,IF($A$39=14,B440,IF($A$39=15,B144,IF($A$39=16,B181,IF($A$39=17,B736,IF($A$39=18,B884,IF($A$39=19,B292,IF($A$39=20,B810,IF($A$39=21,B662,IF($A$39=22,B699,IF($A$39=23,B847,IF($A$39=24,B921,IF($A$39=25,B773,0))))))))))))))))))))))))</f>
        <v>0</v>
      </c>
      <c r="C69" s="619"/>
      <c r="D69" s="619"/>
      <c r="E69" s="619"/>
      <c r="F69" s="619"/>
      <c r="G69" s="619"/>
      <c r="H69" s="619"/>
      <c r="I69" s="619"/>
      <c r="J69" s="619"/>
      <c r="K69" s="619"/>
      <c r="L69" s="619"/>
      <c r="M69" s="619"/>
      <c r="N69" s="619"/>
      <c r="O69" s="619"/>
      <c r="P69" s="619"/>
      <c r="Q69" s="619"/>
      <c r="R69" s="619"/>
      <c r="S69" s="620"/>
    </row>
    <row r="70" spans="1:19" ht="8.1" hidden="1" customHeight="1" x14ac:dyDescent="0.2">
      <c r="A70" s="189"/>
      <c r="B70" s="618">
        <f t="shared" si="0"/>
        <v>0</v>
      </c>
      <c r="C70" s="619"/>
      <c r="D70" s="619"/>
      <c r="E70" s="619"/>
      <c r="F70" s="619"/>
      <c r="G70" s="619"/>
      <c r="H70" s="619"/>
      <c r="I70" s="619"/>
      <c r="J70" s="619"/>
      <c r="K70" s="619"/>
      <c r="L70" s="619"/>
      <c r="M70" s="619"/>
      <c r="N70" s="619"/>
      <c r="O70" s="619"/>
      <c r="P70" s="619"/>
      <c r="Q70" s="619"/>
      <c r="R70" s="619"/>
      <c r="S70" s="620"/>
    </row>
    <row r="71" spans="1:19" ht="8.1" hidden="1" customHeight="1" x14ac:dyDescent="0.2">
      <c r="A71" s="6"/>
      <c r="B71" s="618">
        <f t="shared" si="0"/>
        <v>0</v>
      </c>
      <c r="C71" s="619"/>
      <c r="D71" s="619"/>
      <c r="E71" s="619"/>
      <c r="F71" s="619"/>
      <c r="G71" s="619"/>
      <c r="H71" s="619"/>
      <c r="I71" s="619"/>
      <c r="J71" s="619"/>
      <c r="K71" s="619"/>
      <c r="L71" s="619"/>
      <c r="M71" s="619"/>
      <c r="N71" s="619"/>
      <c r="O71" s="619"/>
      <c r="P71" s="619"/>
      <c r="Q71" s="619"/>
      <c r="R71" s="619"/>
      <c r="S71" s="620"/>
    </row>
    <row r="72" spans="1:19" ht="8.1" hidden="1" customHeight="1" x14ac:dyDescent="0.2">
      <c r="A72" s="6"/>
      <c r="B72" s="618">
        <f t="shared" si="0"/>
        <v>0</v>
      </c>
      <c r="C72" s="619"/>
      <c r="D72" s="619"/>
      <c r="E72" s="619"/>
      <c r="F72" s="619"/>
      <c r="G72" s="619"/>
      <c r="H72" s="619"/>
      <c r="I72" s="619"/>
      <c r="J72" s="619"/>
      <c r="K72" s="619"/>
      <c r="L72" s="619"/>
      <c r="M72" s="619"/>
      <c r="N72" s="619"/>
      <c r="O72" s="619"/>
      <c r="P72" s="619"/>
      <c r="Q72" s="619"/>
      <c r="R72" s="619"/>
      <c r="S72" s="620"/>
    </row>
    <row r="73" spans="1:19" ht="8.1" hidden="1" customHeight="1" x14ac:dyDescent="0.2">
      <c r="A73" s="6"/>
      <c r="B73" s="618">
        <f t="shared" si="0"/>
        <v>0</v>
      </c>
      <c r="C73" s="619"/>
      <c r="D73" s="619"/>
      <c r="E73" s="619"/>
      <c r="F73" s="619"/>
      <c r="G73" s="619"/>
      <c r="H73" s="619"/>
      <c r="I73" s="619"/>
      <c r="J73" s="619"/>
      <c r="K73" s="619"/>
      <c r="L73" s="619"/>
      <c r="M73" s="619"/>
      <c r="N73" s="619"/>
      <c r="O73" s="619"/>
      <c r="P73" s="619"/>
      <c r="Q73" s="619"/>
      <c r="R73" s="619"/>
      <c r="S73" s="620"/>
    </row>
    <row r="74" spans="1:19" ht="8.1" hidden="1" customHeight="1" x14ac:dyDescent="0.2">
      <c r="A74" s="6"/>
      <c r="B74" s="618">
        <f t="shared" si="0"/>
        <v>0</v>
      </c>
      <c r="C74" s="619"/>
      <c r="D74" s="619"/>
      <c r="E74" s="619"/>
      <c r="F74" s="619"/>
      <c r="G74" s="619"/>
      <c r="H74" s="619"/>
      <c r="I74" s="619"/>
      <c r="J74" s="619"/>
      <c r="K74" s="619"/>
      <c r="L74" s="619"/>
      <c r="M74" s="619"/>
      <c r="N74" s="619"/>
      <c r="O74" s="619"/>
      <c r="P74" s="619"/>
      <c r="Q74" s="619"/>
      <c r="R74" s="619"/>
      <c r="S74" s="620"/>
    </row>
    <row r="75" spans="1:19" ht="8.1" hidden="1" customHeight="1" x14ac:dyDescent="0.2">
      <c r="A75" s="6"/>
      <c r="B75" s="618">
        <f t="shared" si="0"/>
        <v>0</v>
      </c>
      <c r="C75" s="619"/>
      <c r="D75" s="619"/>
      <c r="E75" s="619"/>
      <c r="F75" s="619"/>
      <c r="G75" s="619"/>
      <c r="H75" s="619"/>
      <c r="I75" s="619"/>
      <c r="J75" s="619"/>
      <c r="K75" s="619"/>
      <c r="L75" s="619"/>
      <c r="M75" s="619"/>
      <c r="N75" s="619"/>
      <c r="O75" s="619"/>
      <c r="P75" s="619"/>
      <c r="Q75" s="619"/>
      <c r="R75" s="619"/>
      <c r="S75" s="620"/>
    </row>
    <row r="76" spans="1:19" ht="8.1" hidden="1" customHeight="1" x14ac:dyDescent="0.2">
      <c r="A76" s="6"/>
      <c r="B76" s="618">
        <f t="shared" si="0"/>
        <v>0</v>
      </c>
      <c r="C76" s="619"/>
      <c r="D76" s="619"/>
      <c r="E76" s="619"/>
      <c r="F76" s="619"/>
      <c r="G76" s="619"/>
      <c r="H76" s="619"/>
      <c r="I76" s="619"/>
      <c r="J76" s="619"/>
      <c r="K76" s="619"/>
      <c r="L76" s="619"/>
      <c r="M76" s="619"/>
      <c r="N76" s="619"/>
      <c r="O76" s="619"/>
      <c r="P76" s="619"/>
      <c r="Q76" s="619"/>
      <c r="R76" s="619"/>
      <c r="S76" s="620"/>
    </row>
    <row r="77" spans="1:19" ht="8.1" hidden="1" customHeight="1" x14ac:dyDescent="0.2">
      <c r="A77" s="6"/>
      <c r="B77" s="618">
        <f t="shared" si="0"/>
        <v>0</v>
      </c>
      <c r="C77" s="619"/>
      <c r="D77" s="619"/>
      <c r="E77" s="619"/>
      <c r="F77" s="619"/>
      <c r="G77" s="619"/>
      <c r="H77" s="619"/>
      <c r="I77" s="619"/>
      <c r="J77" s="619"/>
      <c r="K77" s="619"/>
      <c r="L77" s="619"/>
      <c r="M77" s="619"/>
      <c r="N77" s="619"/>
      <c r="O77" s="619"/>
      <c r="P77" s="619"/>
      <c r="Q77" s="619"/>
      <c r="R77" s="619"/>
      <c r="S77" s="620"/>
    </row>
    <row r="78" spans="1:19" ht="8.1" hidden="1" customHeight="1" x14ac:dyDescent="0.2">
      <c r="A78" s="6"/>
      <c r="B78" s="618">
        <f t="shared" si="0"/>
        <v>0</v>
      </c>
      <c r="C78" s="619"/>
      <c r="D78" s="619"/>
      <c r="E78" s="619"/>
      <c r="F78" s="619"/>
      <c r="G78" s="619"/>
      <c r="H78" s="619"/>
      <c r="I78" s="619"/>
      <c r="J78" s="619"/>
      <c r="K78" s="619"/>
      <c r="L78" s="619"/>
      <c r="M78" s="619"/>
      <c r="N78" s="619"/>
      <c r="O78" s="619"/>
      <c r="P78" s="619"/>
      <c r="Q78" s="619"/>
      <c r="R78" s="619"/>
      <c r="S78" s="620"/>
    </row>
    <row r="79" spans="1:19" ht="8.1" hidden="1" customHeight="1" x14ac:dyDescent="0.2">
      <c r="A79" s="6"/>
      <c r="B79" s="618">
        <f t="shared" si="0"/>
        <v>0</v>
      </c>
      <c r="C79" s="619"/>
      <c r="D79" s="619"/>
      <c r="E79" s="619"/>
      <c r="F79" s="619"/>
      <c r="G79" s="619"/>
      <c r="H79" s="619"/>
      <c r="I79" s="619"/>
      <c r="J79" s="619"/>
      <c r="K79" s="619"/>
      <c r="L79" s="619"/>
      <c r="M79" s="619"/>
      <c r="N79" s="619"/>
      <c r="O79" s="619"/>
      <c r="P79" s="619"/>
      <c r="Q79" s="619"/>
      <c r="R79" s="619"/>
      <c r="S79" s="620"/>
    </row>
    <row r="80" spans="1:19" ht="8.1" hidden="1" customHeight="1" x14ac:dyDescent="0.2">
      <c r="A80" s="6"/>
      <c r="B80" s="618">
        <f t="shared" si="0"/>
        <v>0</v>
      </c>
      <c r="C80" s="619"/>
      <c r="D80" s="619"/>
      <c r="E80" s="619"/>
      <c r="F80" s="619"/>
      <c r="G80" s="619"/>
      <c r="H80" s="619"/>
      <c r="I80" s="619"/>
      <c r="J80" s="619"/>
      <c r="K80" s="619"/>
      <c r="L80" s="619"/>
      <c r="M80" s="619"/>
      <c r="N80" s="619"/>
      <c r="O80" s="619"/>
      <c r="P80" s="619"/>
      <c r="Q80" s="619"/>
      <c r="R80" s="619"/>
      <c r="S80" s="620"/>
    </row>
    <row r="81" spans="1:23" ht="8.1" hidden="1" customHeight="1" x14ac:dyDescent="0.2">
      <c r="A81" s="6"/>
      <c r="B81" s="618">
        <f t="shared" si="0"/>
        <v>0</v>
      </c>
      <c r="C81" s="619"/>
      <c r="D81" s="619"/>
      <c r="E81" s="619"/>
      <c r="F81" s="619"/>
      <c r="G81" s="619"/>
      <c r="H81" s="619"/>
      <c r="I81" s="619"/>
      <c r="J81" s="619"/>
      <c r="K81" s="619"/>
      <c r="L81" s="619"/>
      <c r="M81" s="619"/>
      <c r="N81" s="619"/>
      <c r="O81" s="619"/>
      <c r="P81" s="619"/>
      <c r="Q81" s="619"/>
      <c r="R81" s="619"/>
      <c r="S81" s="620"/>
    </row>
    <row r="82" spans="1:23" ht="8.1" hidden="1" customHeight="1" x14ac:dyDescent="0.2">
      <c r="A82" s="6"/>
      <c r="B82" s="618">
        <f t="shared" si="0"/>
        <v>0</v>
      </c>
      <c r="C82" s="619"/>
      <c r="D82" s="619"/>
      <c r="E82" s="619"/>
      <c r="F82" s="619"/>
      <c r="G82" s="619"/>
      <c r="H82" s="619"/>
      <c r="I82" s="619"/>
      <c r="J82" s="619"/>
      <c r="K82" s="619"/>
      <c r="L82" s="619"/>
      <c r="M82" s="619"/>
      <c r="N82" s="619"/>
      <c r="O82" s="619"/>
      <c r="P82" s="619"/>
      <c r="Q82" s="619"/>
      <c r="R82" s="619"/>
      <c r="S82" s="620"/>
    </row>
    <row r="83" spans="1:23" ht="8.1" hidden="1" customHeight="1" x14ac:dyDescent="0.2">
      <c r="A83" s="6"/>
      <c r="B83" s="618">
        <f t="shared" si="0"/>
        <v>0</v>
      </c>
      <c r="C83" s="619"/>
      <c r="D83" s="619"/>
      <c r="E83" s="619"/>
      <c r="F83" s="619"/>
      <c r="G83" s="619"/>
      <c r="H83" s="619"/>
      <c r="I83" s="619"/>
      <c r="J83" s="619"/>
      <c r="K83" s="619"/>
      <c r="L83" s="619"/>
      <c r="M83" s="619"/>
      <c r="N83" s="619"/>
      <c r="O83" s="619"/>
      <c r="P83" s="619"/>
      <c r="Q83" s="619"/>
      <c r="R83" s="619"/>
      <c r="S83" s="620"/>
    </row>
    <row r="84" spans="1:23" ht="8.1" hidden="1" customHeight="1" x14ac:dyDescent="0.2">
      <c r="A84" s="6"/>
      <c r="B84" s="618">
        <f t="shared" si="0"/>
        <v>0</v>
      </c>
      <c r="C84" s="619"/>
      <c r="D84" s="619"/>
      <c r="E84" s="619"/>
      <c r="F84" s="619"/>
      <c r="G84" s="619"/>
      <c r="H84" s="619"/>
      <c r="I84" s="619"/>
      <c r="J84" s="619"/>
      <c r="K84" s="619"/>
      <c r="L84" s="619"/>
      <c r="M84" s="619"/>
      <c r="N84" s="619"/>
      <c r="O84" s="619"/>
      <c r="P84" s="619"/>
      <c r="Q84" s="619"/>
      <c r="R84" s="619"/>
      <c r="S84" s="620"/>
    </row>
    <row r="85" spans="1:23" ht="8.1" hidden="1" customHeight="1" x14ac:dyDescent="0.2">
      <c r="A85" s="6"/>
      <c r="B85" s="618">
        <f t="shared" si="0"/>
        <v>0</v>
      </c>
      <c r="C85" s="619"/>
      <c r="D85" s="619"/>
      <c r="E85" s="619"/>
      <c r="F85" s="619"/>
      <c r="G85" s="619"/>
      <c r="H85" s="619"/>
      <c r="I85" s="619"/>
      <c r="J85" s="619"/>
      <c r="K85" s="619"/>
      <c r="L85" s="619"/>
      <c r="M85" s="619"/>
      <c r="N85" s="619"/>
      <c r="O85" s="619"/>
      <c r="P85" s="619"/>
      <c r="Q85" s="619"/>
      <c r="R85" s="619"/>
      <c r="S85" s="620"/>
    </row>
    <row r="86" spans="1:23" ht="8.1" hidden="1" customHeight="1" x14ac:dyDescent="0.2">
      <c r="A86" s="6"/>
      <c r="B86" s="618">
        <f t="shared" si="0"/>
        <v>0</v>
      </c>
      <c r="C86" s="619"/>
      <c r="D86" s="619"/>
      <c r="E86" s="619"/>
      <c r="F86" s="619"/>
      <c r="G86" s="619"/>
      <c r="H86" s="619"/>
      <c r="I86" s="619"/>
      <c r="J86" s="619"/>
      <c r="K86" s="619"/>
      <c r="L86" s="619"/>
      <c r="M86" s="619"/>
      <c r="N86" s="619"/>
      <c r="O86" s="619"/>
      <c r="P86" s="619"/>
      <c r="Q86" s="619"/>
      <c r="R86" s="619"/>
      <c r="S86" s="620"/>
    </row>
    <row r="87" spans="1:23" ht="8.1" hidden="1" customHeight="1" x14ac:dyDescent="0.2">
      <c r="A87" s="6"/>
      <c r="B87" s="618">
        <f t="shared" si="0"/>
        <v>0</v>
      </c>
      <c r="C87" s="619"/>
      <c r="D87" s="619"/>
      <c r="E87" s="619"/>
      <c r="F87" s="619"/>
      <c r="G87" s="619"/>
      <c r="H87" s="619"/>
      <c r="I87" s="619"/>
      <c r="J87" s="619"/>
      <c r="K87" s="619"/>
      <c r="L87" s="619"/>
      <c r="M87" s="619"/>
      <c r="N87" s="619"/>
      <c r="O87" s="619"/>
      <c r="P87" s="619"/>
      <c r="Q87" s="619"/>
      <c r="R87" s="619"/>
      <c r="S87" s="620"/>
    </row>
    <row r="88" spans="1:23" ht="8.1" hidden="1" customHeight="1" x14ac:dyDescent="0.2">
      <c r="A88" s="6"/>
      <c r="B88" s="618">
        <f t="shared" si="0"/>
        <v>0</v>
      </c>
      <c r="C88" s="619"/>
      <c r="D88" s="619"/>
      <c r="E88" s="619"/>
      <c r="F88" s="619"/>
      <c r="G88" s="619"/>
      <c r="H88" s="619"/>
      <c r="I88" s="619"/>
      <c r="J88" s="619"/>
      <c r="K88" s="619"/>
      <c r="L88" s="619"/>
      <c r="M88" s="619"/>
      <c r="N88" s="619"/>
      <c r="O88" s="619"/>
      <c r="P88" s="619"/>
      <c r="Q88" s="619"/>
      <c r="R88" s="619"/>
      <c r="S88" s="620"/>
    </row>
    <row r="89" spans="1:23" ht="8.1" hidden="1" customHeight="1" x14ac:dyDescent="0.2">
      <c r="A89" s="6"/>
      <c r="B89" s="618">
        <f t="shared" si="0"/>
        <v>0</v>
      </c>
      <c r="C89" s="619"/>
      <c r="D89" s="619"/>
      <c r="E89" s="619"/>
      <c r="F89" s="619"/>
      <c r="G89" s="619"/>
      <c r="H89" s="619"/>
      <c r="I89" s="619"/>
      <c r="J89" s="619"/>
      <c r="K89" s="619"/>
      <c r="L89" s="619"/>
      <c r="M89" s="619"/>
      <c r="N89" s="619"/>
      <c r="O89" s="619"/>
      <c r="P89" s="619"/>
      <c r="Q89" s="619"/>
      <c r="R89" s="619"/>
      <c r="S89" s="620"/>
    </row>
    <row r="90" spans="1:23" ht="8.1" hidden="1" customHeight="1" x14ac:dyDescent="0.2">
      <c r="A90" s="6"/>
      <c r="B90" s="618">
        <f t="shared" si="0"/>
        <v>0</v>
      </c>
      <c r="C90" s="619"/>
      <c r="D90" s="619"/>
      <c r="E90" s="619"/>
      <c r="F90" s="619"/>
      <c r="G90" s="619"/>
      <c r="H90" s="619"/>
      <c r="I90" s="619"/>
      <c r="J90" s="619"/>
      <c r="K90" s="619"/>
      <c r="L90" s="619"/>
      <c r="M90" s="619"/>
      <c r="N90" s="619"/>
      <c r="O90" s="619"/>
      <c r="P90" s="619"/>
      <c r="Q90" s="619"/>
      <c r="R90" s="619"/>
      <c r="S90" s="620"/>
    </row>
    <row r="91" spans="1:23" ht="8.1" hidden="1" customHeight="1" x14ac:dyDescent="0.2">
      <c r="A91" s="6"/>
      <c r="B91" s="618">
        <f t="shared" si="0"/>
        <v>0</v>
      </c>
      <c r="C91" s="619"/>
      <c r="D91" s="619"/>
      <c r="E91" s="619"/>
      <c r="F91" s="619"/>
      <c r="G91" s="619"/>
      <c r="H91" s="619"/>
      <c r="I91" s="619"/>
      <c r="J91" s="619"/>
      <c r="K91" s="619"/>
      <c r="L91" s="619"/>
      <c r="M91" s="619"/>
      <c r="N91" s="619"/>
      <c r="O91" s="619"/>
      <c r="P91" s="619"/>
      <c r="Q91" s="619"/>
      <c r="R91" s="619"/>
      <c r="S91" s="620"/>
    </row>
    <row r="92" spans="1:23" ht="8.1" hidden="1" customHeight="1" x14ac:dyDescent="0.2">
      <c r="A92" s="6"/>
      <c r="B92" s="618">
        <f t="shared" si="0"/>
        <v>0</v>
      </c>
      <c r="C92" s="619"/>
      <c r="D92" s="619"/>
      <c r="E92" s="619"/>
      <c r="F92" s="619"/>
      <c r="G92" s="619"/>
      <c r="H92" s="619"/>
      <c r="I92" s="619"/>
      <c r="J92" s="619"/>
      <c r="K92" s="619"/>
      <c r="L92" s="619"/>
      <c r="M92" s="619"/>
      <c r="N92" s="619"/>
      <c r="O92" s="619"/>
      <c r="P92" s="619"/>
      <c r="Q92" s="619"/>
      <c r="R92" s="619"/>
      <c r="S92" s="620"/>
    </row>
    <row r="93" spans="1:23" ht="8.1" hidden="1" customHeight="1" x14ac:dyDescent="0.2">
      <c r="A93" s="6"/>
      <c r="B93" s="618">
        <f t="shared" si="0"/>
        <v>0</v>
      </c>
      <c r="C93" s="619"/>
      <c r="D93" s="619"/>
      <c r="E93" s="619"/>
      <c r="F93" s="619"/>
      <c r="G93" s="619"/>
      <c r="H93" s="619"/>
      <c r="I93" s="619"/>
      <c r="J93" s="619"/>
      <c r="K93" s="619"/>
      <c r="L93" s="619"/>
      <c r="M93" s="619"/>
      <c r="N93" s="619"/>
      <c r="O93" s="619"/>
      <c r="P93" s="619"/>
      <c r="Q93" s="619"/>
      <c r="R93" s="619"/>
      <c r="S93" s="620"/>
    </row>
    <row r="94" spans="1:23" ht="8.1" hidden="1" customHeight="1" x14ac:dyDescent="0.2">
      <c r="A94" s="6"/>
      <c r="B94" s="618">
        <f t="shared" si="0"/>
        <v>0</v>
      </c>
      <c r="C94" s="619"/>
      <c r="D94" s="619"/>
      <c r="E94" s="619"/>
      <c r="F94" s="619"/>
      <c r="G94" s="619"/>
      <c r="H94" s="619"/>
      <c r="I94" s="619"/>
      <c r="J94" s="619"/>
      <c r="K94" s="619"/>
      <c r="L94" s="619"/>
      <c r="M94" s="619"/>
      <c r="N94" s="619"/>
      <c r="O94" s="619"/>
      <c r="P94" s="619"/>
      <c r="Q94" s="619"/>
      <c r="R94" s="619"/>
      <c r="S94" s="620"/>
    </row>
    <row r="95" spans="1:23" ht="8.1" hidden="1" customHeight="1" x14ac:dyDescent="0.2">
      <c r="A95" s="6"/>
      <c r="B95" s="618">
        <f t="shared" si="0"/>
        <v>0</v>
      </c>
      <c r="C95" s="619"/>
      <c r="D95" s="619"/>
      <c r="E95" s="619"/>
      <c r="F95" s="619"/>
      <c r="G95" s="619"/>
      <c r="H95" s="619"/>
      <c r="I95" s="619"/>
      <c r="J95" s="619"/>
      <c r="K95" s="619"/>
      <c r="L95" s="619"/>
      <c r="M95" s="619"/>
      <c r="N95" s="619"/>
      <c r="O95" s="619"/>
      <c r="P95" s="619"/>
      <c r="Q95" s="619"/>
      <c r="R95" s="619"/>
      <c r="S95" s="620"/>
    </row>
    <row r="96" spans="1:23" ht="8.1" hidden="1" customHeight="1" x14ac:dyDescent="0.2">
      <c r="A96" s="6"/>
      <c r="B96" s="618">
        <f t="shared" si="0"/>
        <v>0</v>
      </c>
      <c r="C96" s="619"/>
      <c r="D96" s="619"/>
      <c r="E96" s="619"/>
      <c r="F96" s="619"/>
      <c r="G96" s="619"/>
      <c r="H96" s="619"/>
      <c r="I96" s="619"/>
      <c r="J96" s="619"/>
      <c r="K96" s="619"/>
      <c r="L96" s="619"/>
      <c r="M96" s="619"/>
      <c r="N96" s="619"/>
      <c r="O96" s="619"/>
      <c r="P96" s="619"/>
      <c r="Q96" s="619"/>
      <c r="R96" s="619"/>
      <c r="S96" s="620"/>
      <c r="T96" s="6"/>
      <c r="U96" s="6"/>
      <c r="V96" s="6"/>
      <c r="W96" s="6"/>
    </row>
    <row r="97" spans="1:23" ht="8.1" hidden="1" customHeight="1" x14ac:dyDescent="0.2">
      <c r="A97" s="6"/>
      <c r="B97" s="618">
        <f t="shared" si="0"/>
        <v>0</v>
      </c>
      <c r="C97" s="619"/>
      <c r="D97" s="619"/>
      <c r="E97" s="619"/>
      <c r="F97" s="619"/>
      <c r="G97" s="619"/>
      <c r="H97" s="619"/>
      <c r="I97" s="619"/>
      <c r="J97" s="619"/>
      <c r="K97" s="619"/>
      <c r="L97" s="619"/>
      <c r="M97" s="619"/>
      <c r="N97" s="619"/>
      <c r="O97" s="619"/>
      <c r="P97" s="619"/>
      <c r="Q97" s="619"/>
      <c r="R97" s="619"/>
      <c r="S97" s="620"/>
      <c r="T97" s="6"/>
      <c r="U97" s="6"/>
      <c r="V97" s="6"/>
      <c r="W97" s="6"/>
    </row>
    <row r="98" spans="1:23" ht="8.1" hidden="1" customHeight="1" x14ac:dyDescent="0.2">
      <c r="A98" s="6"/>
      <c r="B98" s="618">
        <f t="shared" si="0"/>
        <v>0</v>
      </c>
      <c r="C98" s="619"/>
      <c r="D98" s="619"/>
      <c r="E98" s="619"/>
      <c r="F98" s="619"/>
      <c r="G98" s="619"/>
      <c r="H98" s="619"/>
      <c r="I98" s="619"/>
      <c r="J98" s="619"/>
      <c r="K98" s="619"/>
      <c r="L98" s="619"/>
      <c r="M98" s="619"/>
      <c r="N98" s="619"/>
      <c r="O98" s="619"/>
      <c r="P98" s="619"/>
      <c r="Q98" s="619"/>
      <c r="R98" s="619"/>
      <c r="S98" s="620"/>
      <c r="T98" s="6"/>
      <c r="U98" s="6"/>
      <c r="V98" s="6"/>
      <c r="W98" s="6"/>
    </row>
    <row r="99" spans="1:23" ht="8.1" hidden="1" customHeight="1" x14ac:dyDescent="0.2">
      <c r="A99" s="6"/>
      <c r="B99" s="618">
        <f t="shared" si="0"/>
        <v>0</v>
      </c>
      <c r="C99" s="619"/>
      <c r="D99" s="619"/>
      <c r="E99" s="619"/>
      <c r="F99" s="619"/>
      <c r="G99" s="619"/>
      <c r="H99" s="619"/>
      <c r="I99" s="619"/>
      <c r="J99" s="619"/>
      <c r="K99" s="619"/>
      <c r="L99" s="619"/>
      <c r="M99" s="619"/>
      <c r="N99" s="619"/>
      <c r="O99" s="619"/>
      <c r="P99" s="619"/>
      <c r="Q99" s="619"/>
      <c r="R99" s="619"/>
      <c r="S99" s="620"/>
      <c r="T99" s="6"/>
      <c r="U99" s="6"/>
      <c r="V99" s="6"/>
      <c r="W99" s="6"/>
    </row>
    <row r="100" spans="1:23" ht="8.1" hidden="1" customHeight="1" x14ac:dyDescent="0.2">
      <c r="A100" s="6"/>
      <c r="B100" s="618">
        <f t="shared" si="0"/>
        <v>0</v>
      </c>
      <c r="C100" s="619"/>
      <c r="D100" s="619"/>
      <c r="E100" s="619"/>
      <c r="F100" s="619"/>
      <c r="G100" s="619"/>
      <c r="H100" s="619"/>
      <c r="I100" s="619"/>
      <c r="J100" s="619"/>
      <c r="K100" s="619"/>
      <c r="L100" s="619"/>
      <c r="M100" s="619"/>
      <c r="N100" s="619"/>
      <c r="O100" s="619"/>
      <c r="P100" s="619"/>
      <c r="Q100" s="619"/>
      <c r="R100" s="619"/>
      <c r="S100" s="620"/>
      <c r="T100" s="6"/>
      <c r="U100" s="6"/>
      <c r="V100" s="6"/>
      <c r="W100" s="6"/>
    </row>
    <row r="101" spans="1:23" ht="8.1" hidden="1" customHeight="1" x14ac:dyDescent="0.2">
      <c r="A101" s="6"/>
      <c r="B101" s="618">
        <f t="shared" si="0"/>
        <v>0</v>
      </c>
      <c r="C101" s="619"/>
      <c r="D101" s="619"/>
      <c r="E101" s="619"/>
      <c r="F101" s="619"/>
      <c r="G101" s="619"/>
      <c r="H101" s="619"/>
      <c r="I101" s="619"/>
      <c r="J101" s="619"/>
      <c r="K101" s="619"/>
      <c r="L101" s="619"/>
      <c r="M101" s="619"/>
      <c r="N101" s="619"/>
      <c r="O101" s="619"/>
      <c r="P101" s="619"/>
      <c r="Q101" s="619"/>
      <c r="R101" s="619"/>
      <c r="S101" s="620"/>
      <c r="T101" s="6"/>
      <c r="U101" s="6"/>
      <c r="V101" s="6"/>
      <c r="W101" s="6"/>
    </row>
    <row r="102" spans="1:23" ht="8.1" hidden="1" customHeight="1" x14ac:dyDescent="0.2">
      <c r="A102" s="6"/>
      <c r="B102" s="618">
        <f t="shared" si="0"/>
        <v>0</v>
      </c>
      <c r="C102" s="619"/>
      <c r="D102" s="619"/>
      <c r="E102" s="619"/>
      <c r="F102" s="619"/>
      <c r="G102" s="619"/>
      <c r="H102" s="619"/>
      <c r="I102" s="619"/>
      <c r="J102" s="619"/>
      <c r="K102" s="619"/>
      <c r="L102" s="619"/>
      <c r="M102" s="619"/>
      <c r="N102" s="619"/>
      <c r="O102" s="619"/>
      <c r="P102" s="619"/>
      <c r="Q102" s="619"/>
      <c r="R102" s="619"/>
      <c r="S102" s="620"/>
      <c r="T102" s="6"/>
      <c r="U102" s="6"/>
      <c r="V102" s="6"/>
      <c r="W102" s="6"/>
    </row>
    <row r="103" spans="1:23" ht="8.1" hidden="1" customHeight="1" x14ac:dyDescent="0.2">
      <c r="A103" s="6"/>
      <c r="B103" s="624">
        <f t="shared" si="0"/>
        <v>0</v>
      </c>
      <c r="C103" s="625"/>
      <c r="D103" s="625"/>
      <c r="E103" s="625"/>
      <c r="F103" s="625"/>
      <c r="G103" s="625"/>
      <c r="H103" s="625"/>
      <c r="I103" s="625"/>
      <c r="J103" s="625"/>
      <c r="K103" s="625"/>
      <c r="L103" s="625"/>
      <c r="M103" s="625"/>
      <c r="N103" s="625"/>
      <c r="O103" s="625"/>
      <c r="P103" s="625"/>
      <c r="Q103" s="625"/>
      <c r="R103" s="625"/>
      <c r="S103" s="626"/>
      <c r="T103" s="6"/>
      <c r="U103" s="6"/>
      <c r="V103" s="6"/>
      <c r="W103" s="6"/>
    </row>
    <row r="104" spans="1:23" ht="8.1" hidden="1"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row>
    <row r="105" spans="1:23" ht="8.1" hidden="1"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row>
    <row r="106" spans="1:23" ht="8.1" hidden="1" customHeight="1" x14ac:dyDescent="0.2">
      <c r="A106" s="6"/>
      <c r="B106" s="621" t="s">
        <v>249</v>
      </c>
      <c r="C106" s="622"/>
      <c r="D106" s="622"/>
      <c r="E106" s="622"/>
      <c r="F106" s="622"/>
      <c r="G106" s="622"/>
      <c r="H106" s="622"/>
      <c r="I106" s="622"/>
      <c r="J106" s="622"/>
      <c r="K106" s="622"/>
      <c r="L106" s="622"/>
      <c r="M106" s="622"/>
      <c r="N106" s="622"/>
      <c r="O106" s="622"/>
      <c r="P106" s="622"/>
      <c r="Q106" s="622"/>
      <c r="R106" s="622"/>
      <c r="S106" s="623"/>
      <c r="T106" s="6"/>
      <c r="U106" s="6"/>
      <c r="V106" s="6"/>
      <c r="W106" s="6"/>
    </row>
    <row r="107" spans="1:23" ht="8.1" hidden="1" customHeight="1" x14ac:dyDescent="0.2">
      <c r="A107" s="6"/>
      <c r="B107" s="70"/>
      <c r="C107" s="6"/>
      <c r="D107" s="6"/>
      <c r="E107" s="6"/>
      <c r="F107" s="6"/>
      <c r="G107" s="6"/>
      <c r="H107" s="6"/>
      <c r="I107" s="6"/>
      <c r="J107" s="6"/>
      <c r="K107" s="6"/>
      <c r="L107" s="6"/>
      <c r="M107" s="6"/>
      <c r="N107" s="6"/>
      <c r="O107" s="6"/>
      <c r="P107" s="6"/>
      <c r="Q107" s="6"/>
      <c r="R107" s="6"/>
      <c r="S107" s="74"/>
      <c r="T107" s="6"/>
      <c r="U107" s="6"/>
      <c r="V107" s="6"/>
      <c r="W107" s="6"/>
    </row>
    <row r="108" spans="1:23" ht="8.1" hidden="1" customHeight="1" x14ac:dyDescent="0.2">
      <c r="A108" s="6"/>
      <c r="B108" s="70" t="s">
        <v>313</v>
      </c>
      <c r="C108" s="6"/>
      <c r="D108" s="6"/>
      <c r="E108" s="6"/>
      <c r="F108" s="6"/>
      <c r="G108" s="6"/>
      <c r="H108" s="6"/>
      <c r="I108" s="6"/>
      <c r="J108" s="6"/>
      <c r="K108" s="6"/>
      <c r="L108" s="6"/>
      <c r="M108" s="6"/>
      <c r="N108" s="6"/>
      <c r="O108" s="6"/>
      <c r="P108" s="6"/>
      <c r="Q108" s="6"/>
      <c r="R108" s="6"/>
      <c r="S108" s="74"/>
      <c r="T108" s="6"/>
      <c r="U108" s="6"/>
      <c r="V108" s="6"/>
      <c r="W108" s="6"/>
    </row>
    <row r="109" spans="1:23" ht="8.1" hidden="1" customHeight="1" x14ac:dyDescent="0.2">
      <c r="A109" s="6"/>
      <c r="B109" s="70"/>
      <c r="C109" s="6"/>
      <c r="D109" s="6"/>
      <c r="E109" s="6"/>
      <c r="F109" s="6"/>
      <c r="G109" s="6"/>
      <c r="H109" s="6"/>
      <c r="I109" s="6"/>
      <c r="J109" s="6"/>
      <c r="K109" s="6"/>
      <c r="L109" s="6"/>
      <c r="M109" s="6"/>
      <c r="N109" s="6"/>
      <c r="O109" s="6"/>
      <c r="P109" s="6"/>
      <c r="Q109" s="6"/>
      <c r="R109" s="6"/>
      <c r="S109" s="74"/>
      <c r="T109" s="6"/>
      <c r="U109" s="6"/>
      <c r="V109" s="6"/>
      <c r="W109" s="6"/>
    </row>
    <row r="110" spans="1:23" ht="8.1" hidden="1" customHeight="1" x14ac:dyDescent="0.2">
      <c r="A110" s="6"/>
      <c r="B110" s="70" t="s">
        <v>250</v>
      </c>
      <c r="C110" s="6"/>
      <c r="D110" s="6"/>
      <c r="E110" s="6"/>
      <c r="F110" s="6"/>
      <c r="G110" s="6"/>
      <c r="H110" s="6"/>
      <c r="I110" s="6"/>
      <c r="J110" s="6"/>
      <c r="K110" s="6"/>
      <c r="L110" s="6"/>
      <c r="M110" s="6"/>
      <c r="N110" s="6"/>
      <c r="O110" s="6"/>
      <c r="P110" s="6"/>
      <c r="Q110" s="6"/>
      <c r="R110" s="6"/>
      <c r="S110" s="74"/>
      <c r="T110" s="6"/>
      <c r="U110" s="6"/>
      <c r="V110" s="6"/>
      <c r="W110" s="6"/>
    </row>
    <row r="111" spans="1:23" ht="8.1" hidden="1" customHeight="1" x14ac:dyDescent="0.2">
      <c r="A111" s="6"/>
      <c r="B111" s="70"/>
      <c r="C111" s="6"/>
      <c r="D111" s="6"/>
      <c r="E111" s="6"/>
      <c r="F111" s="6"/>
      <c r="G111" s="6"/>
      <c r="H111" s="6"/>
      <c r="I111" s="6"/>
      <c r="J111" s="6"/>
      <c r="K111" s="6"/>
      <c r="L111" s="6"/>
      <c r="M111" s="6"/>
      <c r="N111" s="6"/>
      <c r="O111" s="6"/>
      <c r="P111" s="6"/>
      <c r="Q111" s="6"/>
      <c r="R111" s="6"/>
      <c r="S111" s="74"/>
      <c r="T111" s="6"/>
      <c r="U111" s="6"/>
      <c r="V111" s="6"/>
      <c r="W111" s="6"/>
    </row>
    <row r="112" spans="1:23" ht="8.1" hidden="1" customHeight="1" x14ac:dyDescent="0.2">
      <c r="A112" s="6"/>
      <c r="B112" s="70" t="s">
        <v>322</v>
      </c>
      <c r="C112" s="6"/>
      <c r="D112" s="6"/>
      <c r="E112" s="6"/>
      <c r="F112" s="6"/>
      <c r="G112" s="6"/>
      <c r="H112" s="6"/>
      <c r="I112" s="6"/>
      <c r="J112" s="6"/>
      <c r="K112" s="6"/>
      <c r="L112" s="6"/>
      <c r="M112" s="6"/>
      <c r="N112" s="6"/>
      <c r="O112" s="6"/>
      <c r="P112" s="6"/>
      <c r="Q112" s="6"/>
      <c r="R112" s="6"/>
      <c r="S112" s="74"/>
      <c r="T112" s="6"/>
      <c r="U112" s="6"/>
      <c r="V112" s="6"/>
      <c r="W112" s="6"/>
    </row>
    <row r="113" spans="1:23" ht="8.1" hidden="1" customHeight="1" x14ac:dyDescent="0.2">
      <c r="A113" s="6"/>
      <c r="B113" s="70" t="s">
        <v>323</v>
      </c>
      <c r="C113" s="6"/>
      <c r="D113" s="6"/>
      <c r="E113" s="6"/>
      <c r="F113" s="6"/>
      <c r="G113" s="6"/>
      <c r="H113" s="6"/>
      <c r="I113" s="6"/>
      <c r="J113" s="6"/>
      <c r="K113" s="6"/>
      <c r="L113" s="6"/>
      <c r="M113" s="6"/>
      <c r="N113" s="6"/>
      <c r="O113" s="6"/>
      <c r="P113" s="6"/>
      <c r="Q113" s="6"/>
      <c r="R113" s="6"/>
      <c r="S113" s="74"/>
      <c r="T113" s="6"/>
      <c r="U113" s="6"/>
      <c r="V113" s="6"/>
      <c r="W113" s="6"/>
    </row>
    <row r="114" spans="1:23" ht="8.1" hidden="1" customHeight="1" x14ac:dyDescent="0.2">
      <c r="A114" s="6"/>
      <c r="B114" s="70" t="s">
        <v>324</v>
      </c>
      <c r="C114" s="6"/>
      <c r="D114" s="6"/>
      <c r="E114" s="6"/>
      <c r="F114" s="6"/>
      <c r="G114" s="6"/>
      <c r="H114" s="6"/>
      <c r="I114" s="6"/>
      <c r="J114" s="6"/>
      <c r="K114" s="6"/>
      <c r="L114" s="6"/>
      <c r="M114" s="6"/>
      <c r="N114" s="6"/>
      <c r="O114" s="6"/>
      <c r="P114" s="6"/>
      <c r="Q114" s="6"/>
      <c r="R114" s="6"/>
      <c r="S114" s="74"/>
      <c r="T114" s="6"/>
      <c r="U114" s="6"/>
      <c r="V114" s="6"/>
      <c r="W114" s="6"/>
    </row>
    <row r="115" spans="1:23" ht="8.1" hidden="1" customHeight="1" x14ac:dyDescent="0.2">
      <c r="A115" s="6"/>
      <c r="B115" s="70"/>
      <c r="C115" s="6"/>
      <c r="D115" s="6"/>
      <c r="E115" s="6"/>
      <c r="F115" s="6"/>
      <c r="G115" s="6"/>
      <c r="H115" s="6"/>
      <c r="I115" s="6"/>
      <c r="J115" s="6"/>
      <c r="K115" s="6"/>
      <c r="L115" s="6"/>
      <c r="M115" s="6"/>
      <c r="N115" s="6"/>
      <c r="O115" s="6"/>
      <c r="P115" s="6"/>
      <c r="Q115" s="6"/>
      <c r="R115" s="6"/>
      <c r="S115" s="74"/>
      <c r="T115" s="6"/>
      <c r="U115" s="6"/>
      <c r="V115" s="6"/>
      <c r="W115" s="6"/>
    </row>
    <row r="116" spans="1:23" ht="8.1" hidden="1" customHeight="1" x14ac:dyDescent="0.2">
      <c r="A116" s="6"/>
      <c r="B116" s="70" t="s">
        <v>251</v>
      </c>
      <c r="C116" s="6"/>
      <c r="D116" s="6"/>
      <c r="E116" s="6"/>
      <c r="F116" s="6"/>
      <c r="G116" s="6"/>
      <c r="H116" s="6"/>
      <c r="I116" s="6"/>
      <c r="J116" s="6"/>
      <c r="K116" s="6"/>
      <c r="L116" s="6"/>
      <c r="M116" s="6"/>
      <c r="N116" s="6"/>
      <c r="O116" s="6"/>
      <c r="P116" s="6"/>
      <c r="Q116" s="6"/>
      <c r="R116" s="6"/>
      <c r="S116" s="74"/>
    </row>
    <row r="117" spans="1:23" ht="8.1" hidden="1" customHeight="1" x14ac:dyDescent="0.2">
      <c r="A117" s="6"/>
      <c r="B117" s="70" t="s">
        <v>252</v>
      </c>
      <c r="C117" s="6"/>
      <c r="D117" s="6"/>
      <c r="E117" s="6"/>
      <c r="F117" s="6"/>
      <c r="G117" s="6"/>
      <c r="H117" s="6"/>
      <c r="I117" s="6"/>
      <c r="J117" s="6"/>
      <c r="K117" s="6"/>
      <c r="L117" s="6"/>
      <c r="M117" s="6"/>
      <c r="N117" s="6"/>
      <c r="O117" s="6"/>
      <c r="P117" s="6"/>
      <c r="Q117" s="6"/>
      <c r="R117" s="6"/>
      <c r="S117" s="74"/>
    </row>
    <row r="118" spans="1:23" ht="8.1" hidden="1" customHeight="1" x14ac:dyDescent="0.2">
      <c r="A118" s="6"/>
      <c r="B118" s="70" t="s">
        <v>253</v>
      </c>
      <c r="C118" s="6"/>
      <c r="D118" s="6"/>
      <c r="E118" s="6"/>
      <c r="F118" s="6"/>
      <c r="G118" s="6"/>
      <c r="H118" s="6"/>
      <c r="I118" s="6"/>
      <c r="J118" s="6"/>
      <c r="K118" s="6"/>
      <c r="L118" s="6"/>
      <c r="M118" s="6"/>
      <c r="N118" s="6"/>
      <c r="O118" s="6"/>
      <c r="P118" s="6"/>
      <c r="Q118" s="6"/>
      <c r="R118" s="6"/>
      <c r="S118" s="74"/>
    </row>
    <row r="119" spans="1:23" ht="8.1" hidden="1" customHeight="1" x14ac:dyDescent="0.2">
      <c r="A119" s="6"/>
      <c r="B119" s="70" t="s">
        <v>325</v>
      </c>
      <c r="C119" s="6"/>
      <c r="D119" s="6"/>
      <c r="E119" s="6"/>
      <c r="F119" s="6"/>
      <c r="G119" s="6"/>
      <c r="H119" s="6"/>
      <c r="I119" s="6"/>
      <c r="J119" s="6"/>
      <c r="K119" s="6"/>
      <c r="L119" s="6"/>
      <c r="M119" s="6"/>
      <c r="N119" s="6"/>
      <c r="O119" s="6"/>
      <c r="P119" s="6"/>
      <c r="Q119" s="6"/>
      <c r="R119" s="6"/>
      <c r="S119" s="74"/>
    </row>
    <row r="120" spans="1:23" ht="8.1" hidden="1" customHeight="1" x14ac:dyDescent="0.2">
      <c r="A120" s="6"/>
      <c r="B120" s="70" t="s">
        <v>254</v>
      </c>
      <c r="C120" s="6"/>
      <c r="D120" s="6"/>
      <c r="E120" s="6"/>
      <c r="F120" s="6"/>
      <c r="G120" s="6"/>
      <c r="H120" s="6"/>
      <c r="I120" s="6"/>
      <c r="J120" s="6"/>
      <c r="K120" s="6"/>
      <c r="L120" s="6"/>
      <c r="M120" s="6"/>
      <c r="N120" s="6"/>
      <c r="O120" s="6"/>
      <c r="P120" s="6"/>
      <c r="Q120" s="6"/>
      <c r="R120" s="6"/>
      <c r="S120" s="74"/>
    </row>
    <row r="121" spans="1:23" ht="8.1" hidden="1" customHeight="1" x14ac:dyDescent="0.2">
      <c r="A121" s="6"/>
      <c r="B121" s="70" t="s">
        <v>314</v>
      </c>
      <c r="C121" s="6"/>
      <c r="D121" s="6"/>
      <c r="E121" s="6"/>
      <c r="F121" s="6"/>
      <c r="G121" s="6"/>
      <c r="H121" s="6"/>
      <c r="I121" s="6"/>
      <c r="J121" s="6"/>
      <c r="K121" s="6"/>
      <c r="L121" s="6"/>
      <c r="M121" s="6"/>
      <c r="N121" s="6"/>
      <c r="O121" s="6"/>
      <c r="P121" s="6"/>
      <c r="Q121" s="6"/>
      <c r="R121" s="6"/>
      <c r="S121" s="74"/>
    </row>
    <row r="122" spans="1:23" ht="8.1" hidden="1" customHeight="1" x14ac:dyDescent="0.2">
      <c r="A122" s="6"/>
      <c r="B122" s="70"/>
      <c r="C122" s="6"/>
      <c r="D122" s="6"/>
      <c r="E122" s="6"/>
      <c r="F122" s="6"/>
      <c r="G122" s="6"/>
      <c r="H122" s="6"/>
      <c r="I122" s="6"/>
      <c r="J122" s="6"/>
      <c r="K122" s="6"/>
      <c r="L122" s="6"/>
      <c r="M122" s="6"/>
      <c r="N122" s="6"/>
      <c r="O122" s="6"/>
      <c r="P122" s="6"/>
      <c r="Q122" s="6"/>
      <c r="R122" s="6"/>
      <c r="S122" s="74"/>
    </row>
    <row r="123" spans="1:23" ht="8.1" hidden="1" customHeight="1" x14ac:dyDescent="0.2">
      <c r="A123" s="6"/>
      <c r="B123" s="70" t="s">
        <v>255</v>
      </c>
      <c r="C123" s="6"/>
      <c r="D123" s="6"/>
      <c r="E123" s="6"/>
      <c r="F123" s="6"/>
      <c r="G123" s="6"/>
      <c r="H123" s="6"/>
      <c r="I123" s="6"/>
      <c r="J123" s="6"/>
      <c r="K123" s="6"/>
      <c r="L123" s="6"/>
      <c r="M123" s="6"/>
      <c r="N123" s="6"/>
      <c r="O123" s="6"/>
      <c r="P123" s="6"/>
      <c r="Q123" s="6"/>
      <c r="R123" s="6"/>
      <c r="S123" s="74"/>
    </row>
    <row r="124" spans="1:23" ht="8.1" hidden="1" customHeight="1" x14ac:dyDescent="0.2">
      <c r="A124" s="6"/>
      <c r="B124" s="70"/>
      <c r="C124" s="6"/>
      <c r="D124" s="6"/>
      <c r="E124" s="6"/>
      <c r="F124" s="6"/>
      <c r="G124" s="6"/>
      <c r="H124" s="6"/>
      <c r="I124" s="6"/>
      <c r="J124" s="6"/>
      <c r="K124" s="6"/>
      <c r="L124" s="6"/>
      <c r="M124" s="6"/>
      <c r="N124" s="6"/>
      <c r="O124" s="6"/>
      <c r="P124" s="6"/>
      <c r="Q124" s="6"/>
      <c r="R124" s="6"/>
      <c r="S124" s="74"/>
    </row>
    <row r="125" spans="1:23" ht="2.1" hidden="1" customHeight="1" x14ac:dyDescent="0.2">
      <c r="A125" s="6"/>
      <c r="B125" s="70"/>
      <c r="C125" s="6"/>
      <c r="D125" s="6"/>
      <c r="E125" s="6"/>
      <c r="F125" s="6"/>
      <c r="G125" s="6"/>
      <c r="H125" s="6"/>
      <c r="I125" s="6"/>
      <c r="J125" s="6"/>
      <c r="K125" s="6"/>
      <c r="L125" s="6"/>
      <c r="M125" s="6"/>
      <c r="N125" s="6"/>
      <c r="O125" s="6"/>
      <c r="P125" s="6"/>
      <c r="Q125" s="6"/>
      <c r="R125" s="6"/>
      <c r="S125" s="74"/>
    </row>
    <row r="126" spans="1:23" ht="2.1" hidden="1" customHeight="1" x14ac:dyDescent="0.2">
      <c r="A126" s="6"/>
      <c r="B126" s="70"/>
      <c r="C126" s="6"/>
      <c r="D126" s="6"/>
      <c r="E126" s="6"/>
      <c r="F126" s="6"/>
      <c r="G126" s="6"/>
      <c r="H126" s="6"/>
      <c r="I126" s="6"/>
      <c r="J126" s="6"/>
      <c r="K126" s="6"/>
      <c r="L126" s="6"/>
      <c r="M126" s="6"/>
      <c r="N126" s="6"/>
      <c r="O126" s="6"/>
      <c r="P126" s="6"/>
      <c r="Q126" s="6"/>
      <c r="R126" s="6"/>
      <c r="S126" s="74"/>
    </row>
    <row r="127" spans="1:23" ht="2.1" hidden="1" customHeight="1" x14ac:dyDescent="0.2">
      <c r="A127" s="6"/>
      <c r="B127" s="70"/>
      <c r="C127" s="6"/>
      <c r="D127" s="6"/>
      <c r="E127" s="6"/>
      <c r="F127" s="6"/>
      <c r="G127" s="6"/>
      <c r="H127" s="6"/>
      <c r="I127" s="6"/>
      <c r="J127" s="6"/>
      <c r="K127" s="6"/>
      <c r="L127" s="6"/>
      <c r="M127" s="6"/>
      <c r="N127" s="6"/>
      <c r="O127" s="6"/>
      <c r="P127" s="6"/>
      <c r="Q127" s="6"/>
      <c r="R127" s="6"/>
      <c r="S127" s="74"/>
    </row>
    <row r="128" spans="1:23" ht="2.1" hidden="1" customHeight="1" x14ac:dyDescent="0.2">
      <c r="A128" s="6"/>
      <c r="B128" s="70"/>
      <c r="C128" s="6"/>
      <c r="D128" s="6"/>
      <c r="E128" s="6"/>
      <c r="F128" s="6"/>
      <c r="G128" s="6"/>
      <c r="H128" s="6"/>
      <c r="I128" s="6"/>
      <c r="J128" s="6"/>
      <c r="K128" s="6"/>
      <c r="L128" s="6"/>
      <c r="M128" s="6"/>
      <c r="N128" s="6"/>
      <c r="O128" s="6"/>
      <c r="P128" s="6"/>
      <c r="Q128" s="6"/>
      <c r="R128" s="6"/>
      <c r="S128" s="74"/>
    </row>
    <row r="129" spans="1:19" ht="2.1" hidden="1" customHeight="1" x14ac:dyDescent="0.2">
      <c r="A129" s="6"/>
      <c r="B129" s="70"/>
      <c r="C129" s="6"/>
      <c r="D129" s="6"/>
      <c r="E129" s="6"/>
      <c r="F129" s="6"/>
      <c r="G129" s="6"/>
      <c r="H129" s="6"/>
      <c r="I129" s="6"/>
      <c r="J129" s="6"/>
      <c r="K129" s="6"/>
      <c r="L129" s="6"/>
      <c r="M129" s="6"/>
      <c r="N129" s="6"/>
      <c r="O129" s="6"/>
      <c r="P129" s="6"/>
      <c r="Q129" s="6"/>
      <c r="R129" s="6"/>
      <c r="S129" s="74"/>
    </row>
    <row r="130" spans="1:19" ht="2.1" hidden="1" customHeight="1" x14ac:dyDescent="0.2">
      <c r="A130" s="6"/>
      <c r="B130" s="70"/>
      <c r="C130" s="6"/>
      <c r="D130" s="6"/>
      <c r="E130" s="6"/>
      <c r="F130" s="6"/>
      <c r="G130" s="6"/>
      <c r="H130" s="6"/>
      <c r="I130" s="6"/>
      <c r="J130" s="6"/>
      <c r="K130" s="6"/>
      <c r="L130" s="6"/>
      <c r="M130" s="6"/>
      <c r="N130" s="6"/>
      <c r="O130" s="6"/>
      <c r="P130" s="6"/>
      <c r="Q130" s="6"/>
      <c r="R130" s="6"/>
      <c r="S130" s="74"/>
    </row>
    <row r="131" spans="1:19" ht="2.1" hidden="1" customHeight="1" x14ac:dyDescent="0.2">
      <c r="A131" s="6"/>
      <c r="B131" s="70"/>
      <c r="C131" s="6"/>
      <c r="D131" s="6"/>
      <c r="E131" s="6"/>
      <c r="F131" s="6"/>
      <c r="G131" s="6"/>
      <c r="H131" s="6"/>
      <c r="I131" s="6"/>
      <c r="J131" s="6"/>
      <c r="K131" s="6"/>
      <c r="L131" s="6"/>
      <c r="M131" s="6"/>
      <c r="N131" s="6"/>
      <c r="O131" s="6"/>
      <c r="P131" s="6"/>
      <c r="Q131" s="6"/>
      <c r="R131" s="6"/>
      <c r="S131" s="74"/>
    </row>
    <row r="132" spans="1:19" ht="2.1" hidden="1" customHeight="1" x14ac:dyDescent="0.2">
      <c r="A132" s="6"/>
      <c r="B132" s="70"/>
      <c r="C132" s="6"/>
      <c r="D132" s="6"/>
      <c r="E132" s="6"/>
      <c r="F132" s="6"/>
      <c r="G132" s="6"/>
      <c r="H132" s="6"/>
      <c r="I132" s="6"/>
      <c r="J132" s="6"/>
      <c r="K132" s="6"/>
      <c r="L132" s="6"/>
      <c r="M132" s="6"/>
      <c r="N132" s="6"/>
      <c r="O132" s="6"/>
      <c r="P132" s="6"/>
      <c r="Q132" s="6"/>
      <c r="R132" s="6"/>
      <c r="S132" s="74"/>
    </row>
    <row r="133" spans="1:19" ht="2.1" hidden="1" customHeight="1" x14ac:dyDescent="0.2">
      <c r="A133" s="6"/>
      <c r="B133" s="70"/>
      <c r="C133" s="6"/>
      <c r="D133" s="6"/>
      <c r="E133" s="6"/>
      <c r="F133" s="6"/>
      <c r="G133" s="6"/>
      <c r="H133" s="6"/>
      <c r="I133" s="6"/>
      <c r="J133" s="6"/>
      <c r="K133" s="6"/>
      <c r="L133" s="6"/>
      <c r="M133" s="6"/>
      <c r="N133" s="6"/>
      <c r="O133" s="6"/>
      <c r="P133" s="6"/>
      <c r="Q133" s="6"/>
      <c r="R133" s="6"/>
      <c r="S133" s="74"/>
    </row>
    <row r="134" spans="1:19" ht="2.1" hidden="1" customHeight="1" x14ac:dyDescent="0.2">
      <c r="A134" s="6"/>
      <c r="B134" s="70"/>
      <c r="C134" s="6"/>
      <c r="D134" s="6"/>
      <c r="E134" s="6"/>
      <c r="F134" s="6"/>
      <c r="G134" s="6"/>
      <c r="H134" s="6"/>
      <c r="I134" s="6"/>
      <c r="J134" s="6"/>
      <c r="K134" s="6"/>
      <c r="L134" s="6"/>
      <c r="M134" s="6"/>
      <c r="N134" s="6"/>
      <c r="O134" s="6"/>
      <c r="P134" s="6"/>
      <c r="Q134" s="6"/>
      <c r="R134" s="6"/>
      <c r="S134" s="74"/>
    </row>
    <row r="135" spans="1:19" ht="2.1" hidden="1" customHeight="1" x14ac:dyDescent="0.2">
      <c r="A135" s="6"/>
      <c r="B135" s="70"/>
      <c r="C135" s="6"/>
      <c r="D135" s="6"/>
      <c r="E135" s="6"/>
      <c r="F135" s="6"/>
      <c r="G135" s="6"/>
      <c r="H135" s="6"/>
      <c r="I135" s="6"/>
      <c r="J135" s="6"/>
      <c r="K135" s="6"/>
      <c r="L135" s="6"/>
      <c r="M135" s="6"/>
      <c r="N135" s="6"/>
      <c r="O135" s="6"/>
      <c r="P135" s="6"/>
      <c r="Q135" s="6"/>
      <c r="R135" s="6"/>
      <c r="S135" s="74"/>
    </row>
    <row r="136" spans="1:19" ht="2.1" hidden="1" customHeight="1" x14ac:dyDescent="0.2">
      <c r="A136" s="6"/>
      <c r="B136" s="70"/>
      <c r="C136" s="6"/>
      <c r="D136" s="6"/>
      <c r="E136" s="6"/>
      <c r="F136" s="6"/>
      <c r="G136" s="6"/>
      <c r="H136" s="6"/>
      <c r="I136" s="6"/>
      <c r="J136" s="6"/>
      <c r="K136" s="6"/>
      <c r="L136" s="6"/>
      <c r="M136" s="6"/>
      <c r="N136" s="6"/>
      <c r="O136" s="6"/>
      <c r="P136" s="6"/>
      <c r="Q136" s="6"/>
      <c r="R136" s="6"/>
      <c r="S136" s="74"/>
    </row>
    <row r="137" spans="1:19" ht="2.1" hidden="1" customHeight="1" x14ac:dyDescent="0.2">
      <c r="A137" s="6"/>
      <c r="B137" s="70"/>
      <c r="C137" s="6"/>
      <c r="D137" s="6"/>
      <c r="E137" s="6"/>
      <c r="F137" s="6"/>
      <c r="G137" s="6"/>
      <c r="H137" s="6"/>
      <c r="I137" s="6"/>
      <c r="J137" s="6"/>
      <c r="K137" s="6"/>
      <c r="L137" s="6"/>
      <c r="M137" s="6"/>
      <c r="N137" s="6"/>
      <c r="O137" s="6"/>
      <c r="P137" s="6"/>
      <c r="Q137" s="6"/>
      <c r="R137" s="6"/>
      <c r="S137" s="74"/>
    </row>
    <row r="138" spans="1:19" ht="2.1" hidden="1" customHeight="1" x14ac:dyDescent="0.2">
      <c r="A138" s="6"/>
      <c r="B138" s="70"/>
      <c r="C138" s="6"/>
      <c r="D138" s="6"/>
      <c r="E138" s="6"/>
      <c r="F138" s="6"/>
      <c r="G138" s="6"/>
      <c r="H138" s="6"/>
      <c r="I138" s="6"/>
      <c r="J138" s="6"/>
      <c r="K138" s="6"/>
      <c r="L138" s="6"/>
      <c r="M138" s="6"/>
      <c r="N138" s="6"/>
      <c r="O138" s="6"/>
      <c r="P138" s="6"/>
      <c r="Q138" s="6"/>
      <c r="R138" s="6"/>
      <c r="S138" s="74"/>
    </row>
    <row r="139" spans="1:19" ht="2.1" hidden="1" customHeight="1" x14ac:dyDescent="0.2">
      <c r="A139" s="6"/>
      <c r="B139" s="70"/>
      <c r="C139" s="6"/>
      <c r="D139" s="6"/>
      <c r="E139" s="6"/>
      <c r="F139" s="6"/>
      <c r="G139" s="6"/>
      <c r="H139" s="6"/>
      <c r="I139" s="6"/>
      <c r="J139" s="6"/>
      <c r="K139" s="6"/>
      <c r="L139" s="6"/>
      <c r="M139" s="6"/>
      <c r="N139" s="6"/>
      <c r="O139" s="6"/>
      <c r="P139" s="6"/>
      <c r="Q139" s="6"/>
      <c r="R139" s="6"/>
      <c r="S139" s="74"/>
    </row>
    <row r="140" spans="1:19" ht="2.1" hidden="1" customHeight="1" x14ac:dyDescent="0.2">
      <c r="A140" s="6"/>
      <c r="B140" s="70"/>
      <c r="C140" s="6"/>
      <c r="D140" s="6"/>
      <c r="E140" s="6"/>
      <c r="F140" s="6"/>
      <c r="G140" s="6"/>
      <c r="H140" s="6"/>
      <c r="I140" s="6"/>
      <c r="J140" s="6"/>
      <c r="K140" s="6"/>
      <c r="L140" s="6"/>
      <c r="M140" s="6"/>
      <c r="N140" s="6"/>
      <c r="O140" s="6"/>
      <c r="P140" s="6"/>
      <c r="Q140" s="6"/>
      <c r="R140" s="6"/>
      <c r="S140" s="74"/>
    </row>
    <row r="141" spans="1:19" ht="2.1" hidden="1" customHeight="1" x14ac:dyDescent="0.2">
      <c r="A141" s="6"/>
      <c r="B141" s="66"/>
      <c r="C141" s="11"/>
      <c r="D141" s="11"/>
      <c r="E141" s="11"/>
      <c r="F141" s="11"/>
      <c r="G141" s="11"/>
      <c r="H141" s="11"/>
      <c r="I141" s="11"/>
      <c r="J141" s="11"/>
      <c r="K141" s="11"/>
      <c r="L141" s="11"/>
      <c r="M141" s="11"/>
      <c r="N141" s="11"/>
      <c r="O141" s="11"/>
      <c r="P141" s="11"/>
      <c r="Q141" s="11"/>
      <c r="R141" s="11"/>
      <c r="S141" s="79"/>
    </row>
    <row r="142" spans="1:19" ht="8.1" hidden="1" customHeight="1" x14ac:dyDescent="0.2">
      <c r="A142" s="6"/>
      <c r="B142" s="71"/>
      <c r="C142" s="6"/>
      <c r="D142" s="6"/>
      <c r="E142" s="6"/>
      <c r="F142" s="6"/>
      <c r="G142" s="6"/>
      <c r="H142" s="6"/>
      <c r="I142" s="6"/>
      <c r="J142" s="6"/>
      <c r="K142" s="6"/>
      <c r="L142" s="6"/>
      <c r="M142" s="6"/>
      <c r="N142" s="6"/>
      <c r="O142" s="6"/>
      <c r="P142" s="6"/>
      <c r="Q142" s="6"/>
      <c r="R142" s="6"/>
      <c r="S142" s="6"/>
    </row>
    <row r="143" spans="1:19" ht="8.1" hidden="1" customHeight="1" x14ac:dyDescent="0.2">
      <c r="A143" s="6"/>
      <c r="B143" s="621" t="s">
        <v>522</v>
      </c>
      <c r="C143" s="622"/>
      <c r="D143" s="622"/>
      <c r="E143" s="622"/>
      <c r="F143" s="622"/>
      <c r="G143" s="622"/>
      <c r="H143" s="622"/>
      <c r="I143" s="622"/>
      <c r="J143" s="622"/>
      <c r="K143" s="622"/>
      <c r="L143" s="622"/>
      <c r="M143" s="622"/>
      <c r="N143" s="622"/>
      <c r="O143" s="622"/>
      <c r="P143" s="622"/>
      <c r="Q143" s="622"/>
      <c r="R143" s="622"/>
      <c r="S143" s="623"/>
    </row>
    <row r="144" spans="1:19" ht="8.1" hidden="1" customHeight="1" x14ac:dyDescent="0.2">
      <c r="A144" s="6"/>
      <c r="B144" s="70"/>
      <c r="C144" s="6"/>
      <c r="D144" s="6"/>
      <c r="E144" s="6"/>
      <c r="F144" s="6"/>
      <c r="G144" s="6"/>
      <c r="H144" s="6"/>
      <c r="I144" s="6"/>
      <c r="J144" s="6"/>
      <c r="K144" s="6"/>
      <c r="L144" s="6"/>
      <c r="M144" s="6"/>
      <c r="N144" s="6"/>
      <c r="O144" s="6"/>
      <c r="P144" s="6"/>
      <c r="Q144" s="6"/>
      <c r="R144" s="6"/>
      <c r="S144" s="74"/>
    </row>
    <row r="145" spans="1:24" ht="8.1" hidden="1" customHeight="1" x14ac:dyDescent="0.2">
      <c r="A145" s="6"/>
      <c r="B145" s="70" t="s">
        <v>326</v>
      </c>
      <c r="C145" s="6"/>
      <c r="D145" s="6"/>
      <c r="E145" s="6"/>
      <c r="F145" s="6"/>
      <c r="G145" s="6"/>
      <c r="H145" s="6"/>
      <c r="I145" s="6"/>
      <c r="J145" s="6"/>
      <c r="K145" s="6"/>
      <c r="L145" s="6"/>
      <c r="M145" s="6"/>
      <c r="N145" s="6"/>
      <c r="O145" s="6"/>
      <c r="P145" s="6"/>
      <c r="Q145" s="6"/>
      <c r="R145" s="6"/>
      <c r="S145" s="74"/>
      <c r="X145">
        <v>12</v>
      </c>
    </row>
    <row r="146" spans="1:24" ht="8.1" hidden="1" customHeight="1" x14ac:dyDescent="0.2">
      <c r="A146" s="6"/>
      <c r="B146" s="70" t="s">
        <v>327</v>
      </c>
      <c r="C146" s="6"/>
      <c r="D146" s="6"/>
      <c r="E146" s="6"/>
      <c r="F146" s="6"/>
      <c r="G146" s="6"/>
      <c r="H146" s="6"/>
      <c r="I146" s="6"/>
      <c r="J146" s="6"/>
      <c r="K146" s="6"/>
      <c r="L146" s="6"/>
      <c r="M146" s="6"/>
      <c r="N146" s="6"/>
      <c r="O146" s="6"/>
      <c r="P146" s="6"/>
      <c r="Q146" s="6"/>
      <c r="R146" s="6"/>
      <c r="S146" s="74"/>
    </row>
    <row r="147" spans="1:24" ht="8.1" hidden="1" customHeight="1" x14ac:dyDescent="0.2">
      <c r="A147" s="6"/>
      <c r="B147" s="70" t="s">
        <v>328</v>
      </c>
      <c r="C147" s="6"/>
      <c r="D147" s="6"/>
      <c r="E147" s="6"/>
      <c r="F147" s="6"/>
      <c r="G147" s="6"/>
      <c r="H147" s="6"/>
      <c r="I147" s="6"/>
      <c r="J147" s="6"/>
      <c r="K147" s="6"/>
      <c r="L147" s="6"/>
      <c r="M147" s="6"/>
      <c r="N147" s="6"/>
      <c r="O147" s="6"/>
      <c r="P147" s="6"/>
      <c r="Q147" s="6"/>
      <c r="R147" s="6"/>
      <c r="S147" s="74"/>
    </row>
    <row r="148" spans="1:24" ht="8.1" hidden="1" customHeight="1" x14ac:dyDescent="0.2">
      <c r="A148" s="6"/>
      <c r="B148" s="70" t="s">
        <v>329</v>
      </c>
      <c r="C148" s="6"/>
      <c r="D148" s="6"/>
      <c r="E148" s="6"/>
      <c r="F148" s="6"/>
      <c r="G148" s="6"/>
      <c r="H148" s="6"/>
      <c r="I148" s="6"/>
      <c r="J148" s="6"/>
      <c r="K148" s="6"/>
      <c r="L148" s="6"/>
      <c r="M148" s="6"/>
      <c r="N148" s="6"/>
      <c r="O148" s="6"/>
      <c r="P148" s="6"/>
      <c r="Q148" s="6"/>
      <c r="R148" s="6"/>
      <c r="S148" s="74"/>
    </row>
    <row r="149" spans="1:24" ht="8.1" hidden="1" customHeight="1" x14ac:dyDescent="0.2">
      <c r="A149" s="6"/>
      <c r="B149" s="70"/>
      <c r="C149" s="6"/>
      <c r="D149" s="6"/>
      <c r="E149" s="6"/>
      <c r="F149" s="6"/>
      <c r="G149" s="6"/>
      <c r="H149" s="6"/>
      <c r="I149" s="6"/>
      <c r="J149" s="6"/>
      <c r="K149" s="6"/>
      <c r="L149" s="6"/>
      <c r="M149" s="6"/>
      <c r="N149" s="6"/>
      <c r="O149" s="6"/>
      <c r="P149" s="6"/>
      <c r="Q149" s="6"/>
      <c r="R149" s="6"/>
      <c r="S149" s="74"/>
    </row>
    <row r="150" spans="1:24" ht="8.1" hidden="1" customHeight="1" x14ac:dyDescent="0.2">
      <c r="A150" s="6"/>
      <c r="B150" s="70" t="s">
        <v>256</v>
      </c>
      <c r="C150" s="6"/>
      <c r="D150" s="6"/>
      <c r="E150" s="6"/>
      <c r="F150" s="6"/>
      <c r="G150" s="6"/>
      <c r="H150" s="6"/>
      <c r="I150" s="6"/>
      <c r="J150" s="6"/>
      <c r="K150" s="6"/>
      <c r="L150" s="6"/>
      <c r="M150" s="6"/>
      <c r="N150" s="6"/>
      <c r="O150" s="6"/>
      <c r="P150" s="6"/>
      <c r="Q150" s="6"/>
      <c r="R150" s="6"/>
      <c r="S150" s="74"/>
    </row>
    <row r="151" spans="1:24" ht="8.1" hidden="1" customHeight="1" x14ac:dyDescent="0.2">
      <c r="A151" s="6"/>
      <c r="B151" s="70"/>
      <c r="C151" s="6"/>
      <c r="D151" s="6"/>
      <c r="E151" s="6"/>
      <c r="F151" s="6"/>
      <c r="G151" s="6"/>
      <c r="H151" s="6"/>
      <c r="I151" s="6"/>
      <c r="J151" s="6"/>
      <c r="K151" s="6"/>
      <c r="L151" s="6"/>
      <c r="M151" s="6"/>
      <c r="N151" s="6"/>
      <c r="O151" s="6"/>
      <c r="P151" s="6"/>
      <c r="Q151" s="6"/>
      <c r="R151" s="6"/>
      <c r="S151" s="74"/>
    </row>
    <row r="152" spans="1:24" ht="8.1" hidden="1" customHeight="1" x14ac:dyDescent="0.2">
      <c r="A152" s="6"/>
      <c r="B152" s="70" t="s">
        <v>257</v>
      </c>
      <c r="C152" s="6"/>
      <c r="D152" s="6"/>
      <c r="E152" s="6"/>
      <c r="F152" s="6"/>
      <c r="G152" s="6"/>
      <c r="H152" s="6"/>
      <c r="I152" s="6"/>
      <c r="J152" s="6"/>
      <c r="K152" s="6"/>
      <c r="L152" s="6"/>
      <c r="M152" s="6"/>
      <c r="N152" s="6"/>
      <c r="O152" s="6"/>
      <c r="P152" s="6"/>
      <c r="Q152" s="6"/>
      <c r="R152" s="6"/>
      <c r="S152" s="74"/>
    </row>
    <row r="153" spans="1:24" ht="8.1" hidden="1" customHeight="1" x14ac:dyDescent="0.2">
      <c r="A153" s="6"/>
      <c r="B153" s="70"/>
      <c r="C153" s="6"/>
      <c r="D153" s="6"/>
      <c r="E153" s="6"/>
      <c r="F153" s="6"/>
      <c r="G153" s="6"/>
      <c r="H153" s="6"/>
      <c r="I153" s="6"/>
      <c r="J153" s="6"/>
      <c r="K153" s="6"/>
      <c r="L153" s="6"/>
      <c r="M153" s="6"/>
      <c r="N153" s="6"/>
      <c r="O153" s="6"/>
      <c r="P153" s="6"/>
      <c r="Q153" s="6"/>
      <c r="R153" s="6"/>
      <c r="S153" s="74"/>
    </row>
    <row r="154" spans="1:24" ht="8.1" hidden="1" customHeight="1" x14ac:dyDescent="0.2">
      <c r="A154" s="6"/>
      <c r="B154" s="70" t="s">
        <v>315</v>
      </c>
      <c r="C154" s="6"/>
      <c r="D154" s="6"/>
      <c r="E154" s="6"/>
      <c r="F154" s="6"/>
      <c r="G154" s="6"/>
      <c r="H154" s="6"/>
      <c r="I154" s="6"/>
      <c r="J154" s="6"/>
      <c r="K154" s="6"/>
      <c r="L154" s="6"/>
      <c r="M154" s="6"/>
      <c r="N154" s="6"/>
      <c r="O154" s="6"/>
      <c r="P154" s="6"/>
      <c r="Q154" s="6"/>
      <c r="R154" s="6"/>
      <c r="S154" s="74"/>
    </row>
    <row r="155" spans="1:24" ht="8.1" hidden="1" customHeight="1" x14ac:dyDescent="0.2">
      <c r="A155" s="6"/>
      <c r="B155" s="70"/>
      <c r="C155" s="6"/>
      <c r="D155" s="6"/>
      <c r="E155" s="6"/>
      <c r="F155" s="6"/>
      <c r="G155" s="6"/>
      <c r="H155" s="6"/>
      <c r="I155" s="6"/>
      <c r="J155" s="6"/>
      <c r="K155" s="6"/>
      <c r="L155" s="6"/>
      <c r="M155" s="6"/>
      <c r="N155" s="6"/>
      <c r="O155" s="6"/>
      <c r="P155" s="6"/>
      <c r="Q155" s="6"/>
      <c r="R155" s="6"/>
      <c r="S155" s="74"/>
    </row>
    <row r="156" spans="1:24" ht="2.1" hidden="1" customHeight="1" x14ac:dyDescent="0.2">
      <c r="A156" s="6"/>
      <c r="B156" s="70"/>
      <c r="C156" s="6"/>
      <c r="D156" s="6"/>
      <c r="E156" s="6"/>
      <c r="F156" s="6"/>
      <c r="G156" s="6"/>
      <c r="H156" s="6"/>
      <c r="I156" s="6"/>
      <c r="J156" s="6"/>
      <c r="K156" s="6"/>
      <c r="L156" s="6"/>
      <c r="M156" s="6"/>
      <c r="N156" s="6"/>
      <c r="O156" s="6"/>
      <c r="P156" s="6"/>
      <c r="Q156" s="6"/>
      <c r="R156" s="6"/>
      <c r="S156" s="74"/>
    </row>
    <row r="157" spans="1:24" ht="2.1" hidden="1" customHeight="1" x14ac:dyDescent="0.2">
      <c r="A157" s="6"/>
      <c r="B157" s="70"/>
      <c r="C157" s="6"/>
      <c r="D157" s="6"/>
      <c r="E157" s="6"/>
      <c r="F157" s="6"/>
      <c r="G157" s="6"/>
      <c r="H157" s="6"/>
      <c r="I157" s="6"/>
      <c r="J157" s="6"/>
      <c r="K157" s="6"/>
      <c r="L157" s="6"/>
      <c r="M157" s="6"/>
      <c r="N157" s="6"/>
      <c r="O157" s="6"/>
      <c r="P157" s="6"/>
      <c r="Q157" s="6"/>
      <c r="R157" s="6"/>
      <c r="S157" s="74"/>
    </row>
    <row r="158" spans="1:24" ht="2.1" hidden="1" customHeight="1" x14ac:dyDescent="0.2">
      <c r="A158" s="6"/>
      <c r="B158" s="70"/>
      <c r="C158" s="6"/>
      <c r="D158" s="6"/>
      <c r="E158" s="6"/>
      <c r="F158" s="6"/>
      <c r="G158" s="6"/>
      <c r="H158" s="6"/>
      <c r="I158" s="6"/>
      <c r="J158" s="6"/>
      <c r="K158" s="6"/>
      <c r="L158" s="6"/>
      <c r="M158" s="6"/>
      <c r="N158" s="6"/>
      <c r="O158" s="6"/>
      <c r="P158" s="6"/>
      <c r="Q158" s="6"/>
      <c r="R158" s="6"/>
      <c r="S158" s="74"/>
    </row>
    <row r="159" spans="1:24" ht="2.1" hidden="1" customHeight="1" x14ac:dyDescent="0.2">
      <c r="A159" s="6"/>
      <c r="B159" s="70"/>
      <c r="C159" s="6"/>
      <c r="D159" s="6"/>
      <c r="E159" s="6"/>
      <c r="F159" s="6"/>
      <c r="G159" s="6"/>
      <c r="H159" s="6"/>
      <c r="I159" s="6"/>
      <c r="J159" s="6"/>
      <c r="K159" s="6"/>
      <c r="L159" s="6"/>
      <c r="M159" s="6"/>
      <c r="N159" s="6"/>
      <c r="O159" s="6"/>
      <c r="P159" s="6"/>
      <c r="Q159" s="6"/>
      <c r="R159" s="6"/>
      <c r="S159" s="74"/>
    </row>
    <row r="160" spans="1:24" ht="2.1" hidden="1" customHeight="1" x14ac:dyDescent="0.2">
      <c r="A160" s="6"/>
      <c r="B160" s="70"/>
      <c r="C160" s="6"/>
      <c r="D160" s="6"/>
      <c r="E160" s="6"/>
      <c r="F160" s="6"/>
      <c r="G160" s="6"/>
      <c r="H160" s="6"/>
      <c r="I160" s="6"/>
      <c r="J160" s="6"/>
      <c r="K160" s="6"/>
      <c r="L160" s="6"/>
      <c r="M160" s="6"/>
      <c r="N160" s="6"/>
      <c r="O160" s="6"/>
      <c r="P160" s="6"/>
      <c r="Q160" s="6"/>
      <c r="R160" s="6"/>
      <c r="S160" s="74"/>
    </row>
    <row r="161" spans="1:23" ht="2.1" hidden="1" customHeight="1" x14ac:dyDescent="0.2">
      <c r="A161" s="6"/>
      <c r="B161" s="70"/>
      <c r="C161" s="6"/>
      <c r="D161" s="6"/>
      <c r="E161" s="6"/>
      <c r="F161" s="6"/>
      <c r="G161" s="6"/>
      <c r="H161" s="6"/>
      <c r="I161" s="6"/>
      <c r="J161" s="6"/>
      <c r="K161" s="6"/>
      <c r="L161" s="6"/>
      <c r="M161" s="6"/>
      <c r="N161" s="6"/>
      <c r="O161" s="6"/>
      <c r="P161" s="6"/>
      <c r="Q161" s="6"/>
      <c r="R161" s="6"/>
      <c r="S161" s="74"/>
    </row>
    <row r="162" spans="1:23" ht="2.1" hidden="1" customHeight="1" x14ac:dyDescent="0.2">
      <c r="A162" s="6"/>
      <c r="B162" s="70"/>
      <c r="C162" s="6"/>
      <c r="D162" s="6"/>
      <c r="E162" s="6"/>
      <c r="F162" s="6"/>
      <c r="G162" s="6"/>
      <c r="H162" s="6"/>
      <c r="I162" s="6"/>
      <c r="J162" s="6"/>
      <c r="K162" s="6"/>
      <c r="L162" s="6"/>
      <c r="M162" s="6"/>
      <c r="N162" s="6"/>
      <c r="O162" s="6"/>
      <c r="P162" s="6"/>
      <c r="Q162" s="6"/>
      <c r="R162" s="6"/>
      <c r="S162" s="74"/>
    </row>
    <row r="163" spans="1:23" ht="2.1" hidden="1" customHeight="1" x14ac:dyDescent="0.2">
      <c r="A163" s="6"/>
      <c r="B163" s="70"/>
      <c r="C163" s="6"/>
      <c r="D163" s="6"/>
      <c r="E163" s="6"/>
      <c r="F163" s="6"/>
      <c r="G163" s="6"/>
      <c r="H163" s="6"/>
      <c r="I163" s="6"/>
      <c r="J163" s="6"/>
      <c r="K163" s="6"/>
      <c r="L163" s="6"/>
      <c r="M163" s="6"/>
      <c r="N163" s="6"/>
      <c r="O163" s="6"/>
      <c r="P163" s="6"/>
      <c r="Q163" s="6"/>
      <c r="R163" s="6"/>
      <c r="S163" s="74"/>
    </row>
    <row r="164" spans="1:23" ht="2.1" hidden="1" customHeight="1" x14ac:dyDescent="0.2">
      <c r="A164" s="6"/>
      <c r="B164" s="70"/>
      <c r="C164" s="6"/>
      <c r="D164" s="6"/>
      <c r="E164" s="6"/>
      <c r="F164" s="6"/>
      <c r="G164" s="6"/>
      <c r="H164" s="6"/>
      <c r="I164" s="6"/>
      <c r="J164" s="6"/>
      <c r="K164" s="6"/>
      <c r="L164" s="6"/>
      <c r="M164" s="6"/>
      <c r="N164" s="6"/>
      <c r="O164" s="6"/>
      <c r="P164" s="6"/>
      <c r="Q164" s="6"/>
      <c r="R164" s="6"/>
      <c r="S164" s="74"/>
      <c r="T164" s="6"/>
      <c r="U164" s="6"/>
      <c r="V164" s="6"/>
      <c r="W164" s="6"/>
    </row>
    <row r="165" spans="1:23" ht="2.1" hidden="1" customHeight="1" x14ac:dyDescent="0.2">
      <c r="A165" s="6"/>
      <c r="B165" s="70"/>
      <c r="C165" s="6"/>
      <c r="D165" s="6"/>
      <c r="E165" s="6"/>
      <c r="F165" s="6"/>
      <c r="G165" s="6"/>
      <c r="H165" s="6"/>
      <c r="I165" s="6"/>
      <c r="J165" s="6"/>
      <c r="K165" s="6"/>
      <c r="L165" s="6"/>
      <c r="M165" s="6"/>
      <c r="N165" s="6"/>
      <c r="O165" s="6"/>
      <c r="P165" s="6"/>
      <c r="Q165" s="6"/>
      <c r="R165" s="6"/>
      <c r="S165" s="74"/>
      <c r="T165" s="6"/>
      <c r="U165" s="6"/>
      <c r="V165" s="6"/>
      <c r="W165" s="6"/>
    </row>
    <row r="166" spans="1:23" ht="2.1" hidden="1" customHeight="1" x14ac:dyDescent="0.2">
      <c r="A166" s="6"/>
      <c r="B166" s="70"/>
      <c r="C166" s="6"/>
      <c r="D166" s="6"/>
      <c r="E166" s="6"/>
      <c r="F166" s="6"/>
      <c r="G166" s="6"/>
      <c r="H166" s="6"/>
      <c r="I166" s="6"/>
      <c r="J166" s="6"/>
      <c r="K166" s="6"/>
      <c r="L166" s="6"/>
      <c r="M166" s="6"/>
      <c r="N166" s="6"/>
      <c r="O166" s="6"/>
      <c r="P166" s="6"/>
      <c r="Q166" s="6"/>
      <c r="R166" s="6"/>
      <c r="S166" s="74"/>
      <c r="T166" s="6"/>
      <c r="U166" s="6"/>
      <c r="V166" s="6"/>
      <c r="W166" s="6"/>
    </row>
    <row r="167" spans="1:23" ht="2.1" hidden="1" customHeight="1" x14ac:dyDescent="0.2">
      <c r="A167" s="6"/>
      <c r="B167" s="70"/>
      <c r="C167" s="6"/>
      <c r="D167" s="6"/>
      <c r="E167" s="6"/>
      <c r="F167" s="6"/>
      <c r="G167" s="6"/>
      <c r="H167" s="6"/>
      <c r="I167" s="6"/>
      <c r="J167" s="6"/>
      <c r="K167" s="6"/>
      <c r="L167" s="6"/>
      <c r="M167" s="6"/>
      <c r="N167" s="6"/>
      <c r="O167" s="6"/>
      <c r="P167" s="6"/>
      <c r="Q167" s="6"/>
      <c r="R167" s="6"/>
      <c r="S167" s="74"/>
      <c r="T167" s="6"/>
      <c r="U167" s="6"/>
      <c r="V167" s="6"/>
      <c r="W167" s="6"/>
    </row>
    <row r="168" spans="1:23" ht="2.1" hidden="1" customHeight="1" x14ac:dyDescent="0.2">
      <c r="A168" s="6"/>
      <c r="B168" s="70"/>
      <c r="C168" s="6"/>
      <c r="D168" s="6"/>
      <c r="E168" s="6"/>
      <c r="F168" s="6"/>
      <c r="G168" s="6"/>
      <c r="H168" s="6"/>
      <c r="I168" s="6"/>
      <c r="J168" s="6"/>
      <c r="K168" s="6"/>
      <c r="L168" s="6"/>
      <c r="M168" s="6"/>
      <c r="N168" s="6"/>
      <c r="O168" s="6"/>
      <c r="P168" s="6"/>
      <c r="Q168" s="6">
        <v>12</v>
      </c>
      <c r="R168" s="6"/>
      <c r="S168" s="74"/>
      <c r="T168" s="6"/>
      <c r="U168" s="6"/>
      <c r="V168" s="6"/>
      <c r="W168" s="6"/>
    </row>
    <row r="169" spans="1:23" ht="2.1" hidden="1" customHeight="1" x14ac:dyDescent="0.2">
      <c r="A169" s="6"/>
      <c r="B169" s="70"/>
      <c r="C169" s="6"/>
      <c r="D169" s="6"/>
      <c r="E169" s="6"/>
      <c r="F169" s="6"/>
      <c r="G169" s="6"/>
      <c r="H169" s="6"/>
      <c r="I169" s="6"/>
      <c r="J169" s="6"/>
      <c r="K169" s="6"/>
      <c r="L169" s="6"/>
      <c r="M169" s="6"/>
      <c r="N169" s="6"/>
      <c r="O169" s="6"/>
      <c r="P169" s="6"/>
      <c r="Q169" s="6"/>
      <c r="R169" s="6"/>
      <c r="S169" s="74"/>
      <c r="T169" s="6"/>
      <c r="U169" s="6"/>
      <c r="V169" s="6"/>
      <c r="W169" s="6"/>
    </row>
    <row r="170" spans="1:23" ht="2.1" hidden="1" customHeight="1" x14ac:dyDescent="0.2">
      <c r="A170" s="6"/>
      <c r="B170" s="70"/>
      <c r="C170" s="6"/>
      <c r="D170" s="6"/>
      <c r="E170" s="6"/>
      <c r="F170" s="6"/>
      <c r="G170" s="6"/>
      <c r="H170" s="6"/>
      <c r="I170" s="6"/>
      <c r="J170" s="6"/>
      <c r="K170" s="6"/>
      <c r="L170" s="6"/>
      <c r="M170" s="6"/>
      <c r="N170" s="6"/>
      <c r="O170" s="6"/>
      <c r="P170" s="6"/>
      <c r="Q170" s="6"/>
      <c r="R170" s="6"/>
      <c r="S170" s="74"/>
      <c r="T170" s="6"/>
      <c r="U170" s="6"/>
      <c r="V170" s="6"/>
      <c r="W170" s="6"/>
    </row>
    <row r="171" spans="1:23" ht="2.1" hidden="1" customHeight="1" x14ac:dyDescent="0.2">
      <c r="A171" s="6"/>
      <c r="B171" s="70"/>
      <c r="C171" s="6"/>
      <c r="D171" s="6"/>
      <c r="E171" s="6"/>
      <c r="F171" s="6"/>
      <c r="G171" s="6"/>
      <c r="H171" s="6"/>
      <c r="I171" s="6"/>
      <c r="J171" s="6"/>
      <c r="K171" s="6"/>
      <c r="L171" s="6"/>
      <c r="M171" s="6"/>
      <c r="N171" s="6"/>
      <c r="O171" s="6"/>
      <c r="P171" s="6"/>
      <c r="Q171" s="6"/>
      <c r="R171" s="6"/>
      <c r="S171" s="74"/>
      <c r="T171" s="6"/>
      <c r="U171" s="6"/>
      <c r="V171" s="6"/>
      <c r="W171" s="6"/>
    </row>
    <row r="172" spans="1:23" ht="2.1" hidden="1" customHeight="1" x14ac:dyDescent="0.2">
      <c r="A172" s="6"/>
      <c r="B172" s="70"/>
      <c r="C172" s="6"/>
      <c r="D172" s="6"/>
      <c r="E172" s="6"/>
      <c r="F172" s="6"/>
      <c r="G172" s="6"/>
      <c r="H172" s="6"/>
      <c r="I172" s="6"/>
      <c r="J172" s="6"/>
      <c r="K172" s="6"/>
      <c r="L172" s="6"/>
      <c r="M172" s="6"/>
      <c r="N172" s="6"/>
      <c r="O172" s="6"/>
      <c r="P172" s="6"/>
      <c r="Q172" s="6"/>
      <c r="R172" s="6"/>
      <c r="S172" s="74"/>
      <c r="T172" s="6"/>
      <c r="U172" s="6"/>
      <c r="V172" s="6"/>
      <c r="W172" s="6"/>
    </row>
    <row r="173" spans="1:23" ht="2.1" hidden="1" customHeight="1" x14ac:dyDescent="0.2">
      <c r="A173" s="6"/>
      <c r="B173" s="70"/>
      <c r="C173" s="6"/>
      <c r="D173" s="6"/>
      <c r="E173" s="6"/>
      <c r="F173" s="6"/>
      <c r="G173" s="6"/>
      <c r="H173" s="6"/>
      <c r="I173" s="6"/>
      <c r="J173" s="6"/>
      <c r="K173" s="6"/>
      <c r="L173" s="6"/>
      <c r="M173" s="6"/>
      <c r="N173" s="6"/>
      <c r="O173" s="6"/>
      <c r="P173" s="6"/>
      <c r="Q173" s="6"/>
      <c r="R173" s="6"/>
      <c r="S173" s="74"/>
      <c r="T173" s="6"/>
      <c r="U173" s="6"/>
      <c r="V173" s="6"/>
      <c r="W173" s="6"/>
    </row>
    <row r="174" spans="1:23" ht="2.1" hidden="1" customHeight="1" x14ac:dyDescent="0.2">
      <c r="A174" s="6"/>
      <c r="B174" s="70"/>
      <c r="C174" s="6"/>
      <c r="D174" s="6"/>
      <c r="E174" s="6"/>
      <c r="F174" s="6"/>
      <c r="G174" s="6"/>
      <c r="H174" s="6"/>
      <c r="I174" s="6"/>
      <c r="J174" s="6"/>
      <c r="K174" s="6"/>
      <c r="L174" s="6"/>
      <c r="M174" s="6"/>
      <c r="N174" s="6"/>
      <c r="O174" s="6"/>
      <c r="P174" s="6"/>
      <c r="Q174" s="6"/>
      <c r="R174" s="6"/>
      <c r="S174" s="74"/>
      <c r="T174" s="6"/>
      <c r="U174" s="6"/>
      <c r="V174" s="6"/>
      <c r="W174" s="6"/>
    </row>
    <row r="175" spans="1:23" ht="2.1" hidden="1" customHeight="1" x14ac:dyDescent="0.2">
      <c r="A175" s="6"/>
      <c r="B175" s="70"/>
      <c r="C175" s="6"/>
      <c r="D175" s="6"/>
      <c r="E175" s="6"/>
      <c r="F175" s="6"/>
      <c r="G175" s="6"/>
      <c r="H175" s="6"/>
      <c r="I175" s="6"/>
      <c r="J175" s="6"/>
      <c r="K175" s="6"/>
      <c r="L175" s="6"/>
      <c r="M175" s="6"/>
      <c r="N175" s="6"/>
      <c r="O175" s="6"/>
      <c r="P175" s="6"/>
      <c r="Q175" s="6"/>
      <c r="R175" s="6"/>
      <c r="S175" s="74"/>
      <c r="V175" s="6"/>
      <c r="W175" s="6"/>
    </row>
    <row r="176" spans="1:23" ht="2.1" hidden="1" customHeight="1" x14ac:dyDescent="0.2">
      <c r="A176" s="6"/>
      <c r="B176" s="70"/>
      <c r="C176" s="6"/>
      <c r="D176" s="6"/>
      <c r="E176" s="6"/>
      <c r="F176" s="6"/>
      <c r="G176" s="6"/>
      <c r="H176" s="6"/>
      <c r="I176" s="6"/>
      <c r="J176" s="6"/>
      <c r="K176" s="6"/>
      <c r="L176" s="6"/>
      <c r="M176" s="6"/>
      <c r="N176" s="6"/>
      <c r="O176" s="6"/>
      <c r="P176" s="6"/>
      <c r="Q176" s="6"/>
      <c r="R176" s="6"/>
      <c r="S176" s="74"/>
      <c r="V176" s="6"/>
      <c r="W176" s="6"/>
    </row>
    <row r="177" spans="1:23" ht="2.1" hidden="1" customHeight="1" x14ac:dyDescent="0.2">
      <c r="A177" s="6"/>
      <c r="B177" s="70"/>
      <c r="C177" s="6"/>
      <c r="D177" s="6"/>
      <c r="E177" s="6"/>
      <c r="F177" s="6"/>
      <c r="G177" s="6"/>
      <c r="H177" s="6"/>
      <c r="I177" s="6"/>
      <c r="J177" s="6"/>
      <c r="K177" s="6"/>
      <c r="L177" s="6"/>
      <c r="M177" s="6"/>
      <c r="N177" s="6"/>
      <c r="O177" s="6"/>
      <c r="P177" s="6"/>
      <c r="Q177" s="6"/>
      <c r="R177" s="6"/>
      <c r="S177" s="74"/>
      <c r="V177" s="6"/>
      <c r="W177" s="6"/>
    </row>
    <row r="178" spans="1:23" ht="2.1" hidden="1" customHeight="1" x14ac:dyDescent="0.2">
      <c r="A178" s="6"/>
      <c r="B178" s="66"/>
      <c r="C178" s="11"/>
      <c r="D178" s="11"/>
      <c r="E178" s="11"/>
      <c r="F178" s="11"/>
      <c r="G178" s="11"/>
      <c r="H178" s="11"/>
      <c r="I178" s="11"/>
      <c r="J178" s="11"/>
      <c r="K178" s="11"/>
      <c r="L178" s="11"/>
      <c r="M178" s="11"/>
      <c r="N178" s="11"/>
      <c r="O178" s="11"/>
      <c r="P178" s="11"/>
      <c r="Q178" s="11"/>
      <c r="R178" s="11"/>
      <c r="S178" s="79"/>
      <c r="V178" s="6"/>
      <c r="W178" s="6"/>
    </row>
    <row r="179" spans="1:23" ht="8.1" hidden="1" customHeight="1" x14ac:dyDescent="0.2">
      <c r="A179" s="6"/>
      <c r="B179" s="6"/>
      <c r="C179" s="6"/>
      <c r="D179" s="6"/>
      <c r="E179" s="6"/>
      <c r="F179" s="6"/>
      <c r="G179" s="6"/>
      <c r="H179" s="6"/>
      <c r="I179" s="6"/>
      <c r="J179" s="6"/>
      <c r="K179" s="6"/>
      <c r="L179" s="6"/>
      <c r="M179" s="6"/>
      <c r="N179" s="6"/>
      <c r="O179" s="6"/>
      <c r="P179" s="6"/>
      <c r="Q179" s="6"/>
      <c r="R179" s="6"/>
      <c r="S179" s="6"/>
      <c r="V179" s="6"/>
      <c r="W179" s="6"/>
    </row>
    <row r="180" spans="1:23" ht="8.1" hidden="1" customHeight="1" x14ac:dyDescent="0.2">
      <c r="A180" s="6"/>
      <c r="B180" s="621" t="s">
        <v>515</v>
      </c>
      <c r="C180" s="622"/>
      <c r="D180" s="622"/>
      <c r="E180" s="622"/>
      <c r="F180" s="622"/>
      <c r="G180" s="622"/>
      <c r="H180" s="622"/>
      <c r="I180" s="622"/>
      <c r="J180" s="622"/>
      <c r="K180" s="622"/>
      <c r="L180" s="622"/>
      <c r="M180" s="622"/>
      <c r="N180" s="622"/>
      <c r="O180" s="622"/>
      <c r="P180" s="622"/>
      <c r="Q180" s="622"/>
      <c r="R180" s="622"/>
      <c r="S180" s="623"/>
      <c r="V180" s="6"/>
      <c r="W180" s="6"/>
    </row>
    <row r="181" spans="1:23" ht="8.1" hidden="1" customHeight="1" x14ac:dyDescent="0.2">
      <c r="A181" s="6"/>
      <c r="B181" s="70"/>
      <c r="C181" s="6"/>
      <c r="D181" s="6"/>
      <c r="E181" s="6"/>
      <c r="F181" s="6"/>
      <c r="G181" s="6"/>
      <c r="H181" s="6"/>
      <c r="I181" s="6"/>
      <c r="J181" s="6"/>
      <c r="K181" s="6"/>
      <c r="L181" s="6"/>
      <c r="M181" s="6"/>
      <c r="N181" s="6"/>
      <c r="O181" s="6"/>
      <c r="P181" s="6"/>
      <c r="Q181" s="6"/>
      <c r="R181" s="6"/>
      <c r="S181" s="74"/>
      <c r="V181" s="6"/>
      <c r="W181" s="6"/>
    </row>
    <row r="182" spans="1:23" ht="8.1" hidden="1" customHeight="1" x14ac:dyDescent="0.2">
      <c r="A182" s="6"/>
      <c r="B182" s="70" t="s">
        <v>516</v>
      </c>
      <c r="C182" s="6"/>
      <c r="D182" s="6"/>
      <c r="E182" s="6"/>
      <c r="F182" s="6"/>
      <c r="G182" s="6"/>
      <c r="H182" s="6"/>
      <c r="I182" s="6"/>
      <c r="J182" s="6"/>
      <c r="K182" s="6"/>
      <c r="L182" s="6"/>
      <c r="M182" s="6"/>
      <c r="N182" s="6"/>
      <c r="O182" s="6"/>
      <c r="P182" s="6"/>
      <c r="Q182" s="6"/>
      <c r="R182" s="6"/>
      <c r="S182" s="74"/>
      <c r="V182" s="6"/>
      <c r="W182" s="6"/>
    </row>
    <row r="183" spans="1:23" ht="8.1" hidden="1" customHeight="1" x14ac:dyDescent="0.2">
      <c r="A183" s="6"/>
      <c r="B183" s="70" t="s">
        <v>517</v>
      </c>
      <c r="C183" s="6"/>
      <c r="D183" s="6"/>
      <c r="E183" s="6"/>
      <c r="F183" s="6"/>
      <c r="G183" s="6"/>
      <c r="H183" s="6"/>
      <c r="I183" s="6"/>
      <c r="J183" s="6"/>
      <c r="K183" s="6"/>
      <c r="L183" s="6"/>
      <c r="M183" s="6"/>
      <c r="N183" s="6"/>
      <c r="O183" s="6"/>
      <c r="P183" s="6"/>
      <c r="Q183" s="6"/>
      <c r="R183" s="6"/>
      <c r="S183" s="74"/>
      <c r="V183" s="6"/>
      <c r="W183" s="6"/>
    </row>
    <row r="184" spans="1:23" ht="8.1" hidden="1" customHeight="1" x14ac:dyDescent="0.2">
      <c r="A184" s="6"/>
      <c r="B184" s="70"/>
      <c r="C184" s="6"/>
      <c r="D184" s="6"/>
      <c r="E184" s="6"/>
      <c r="F184" s="6"/>
      <c r="G184" s="6"/>
      <c r="H184" s="6"/>
      <c r="I184" s="6"/>
      <c r="J184" s="6"/>
      <c r="K184" s="6"/>
      <c r="L184" s="6"/>
      <c r="M184" s="6"/>
      <c r="N184" s="6"/>
      <c r="O184" s="6"/>
      <c r="P184" s="6"/>
      <c r="Q184" s="6"/>
      <c r="R184" s="6"/>
      <c r="S184" s="74"/>
      <c r="V184" s="6"/>
      <c r="W184" s="6"/>
    </row>
    <row r="185" spans="1:23" ht="8.1" hidden="1" customHeight="1" x14ac:dyDescent="0.2">
      <c r="A185" s="6"/>
      <c r="B185" s="70" t="s">
        <v>518</v>
      </c>
      <c r="C185" s="6"/>
      <c r="D185" s="6"/>
      <c r="E185" s="6"/>
      <c r="F185" s="6"/>
      <c r="G185" s="6"/>
      <c r="H185" s="6"/>
      <c r="I185" s="6"/>
      <c r="J185" s="6"/>
      <c r="K185" s="6"/>
      <c r="L185" s="6"/>
      <c r="M185" s="6"/>
      <c r="N185" s="6"/>
      <c r="O185" s="6"/>
      <c r="P185" s="6"/>
      <c r="Q185" s="6"/>
      <c r="R185" s="6"/>
      <c r="S185" s="74"/>
      <c r="V185" s="6"/>
      <c r="W185" s="6"/>
    </row>
    <row r="186" spans="1:23" ht="8.1" hidden="1" customHeight="1" x14ac:dyDescent="0.2">
      <c r="A186" s="6"/>
      <c r="B186" s="70" t="s">
        <v>519</v>
      </c>
      <c r="C186" s="6"/>
      <c r="D186" s="6"/>
      <c r="E186" s="6"/>
      <c r="F186" s="6"/>
      <c r="G186" s="6"/>
      <c r="H186" s="6"/>
      <c r="I186" s="6"/>
      <c r="J186" s="6"/>
      <c r="K186" s="6"/>
      <c r="L186" s="6"/>
      <c r="M186" s="6"/>
      <c r="N186" s="6"/>
      <c r="O186" s="6"/>
      <c r="P186" s="6"/>
      <c r="Q186" s="6"/>
      <c r="R186" s="6"/>
      <c r="S186" s="74"/>
      <c r="V186" s="6"/>
      <c r="W186" s="6"/>
    </row>
    <row r="187" spans="1:23" ht="8.1" hidden="1" customHeight="1" x14ac:dyDescent="0.2">
      <c r="A187" s="6"/>
      <c r="B187" s="70"/>
      <c r="C187" s="6"/>
      <c r="D187" s="6"/>
      <c r="E187" s="6"/>
      <c r="F187" s="6"/>
      <c r="G187" s="6"/>
      <c r="H187" s="6"/>
      <c r="I187" s="6"/>
      <c r="J187" s="6"/>
      <c r="K187" s="6"/>
      <c r="L187" s="6"/>
      <c r="M187" s="6"/>
      <c r="N187" s="6"/>
      <c r="O187" s="6"/>
      <c r="P187" s="6"/>
      <c r="Q187" s="6"/>
      <c r="R187" s="6"/>
      <c r="S187" s="74"/>
      <c r="V187" s="6"/>
      <c r="W187" s="6"/>
    </row>
    <row r="188" spans="1:23" ht="8.1" hidden="1" customHeight="1" x14ac:dyDescent="0.2">
      <c r="A188" s="6"/>
      <c r="B188" s="70" t="s">
        <v>520</v>
      </c>
      <c r="C188" s="6"/>
      <c r="D188" s="6"/>
      <c r="E188" s="6"/>
      <c r="F188" s="6"/>
      <c r="G188" s="6"/>
      <c r="H188" s="6"/>
      <c r="I188" s="6"/>
      <c r="J188" s="6"/>
      <c r="K188" s="6"/>
      <c r="L188" s="6"/>
      <c r="M188" s="6"/>
      <c r="N188" s="6"/>
      <c r="O188" s="6"/>
      <c r="P188" s="6"/>
      <c r="Q188" s="6"/>
      <c r="R188" s="6"/>
      <c r="S188" s="74"/>
      <c r="V188" s="6"/>
      <c r="W188" s="6"/>
    </row>
    <row r="189" spans="1:23" ht="8.1" hidden="1" customHeight="1" x14ac:dyDescent="0.2">
      <c r="A189" s="6"/>
      <c r="B189" s="70"/>
      <c r="C189" s="6"/>
      <c r="D189" s="6"/>
      <c r="E189" s="6"/>
      <c r="F189" s="6"/>
      <c r="G189" s="6"/>
      <c r="H189" s="6"/>
      <c r="I189" s="6"/>
      <c r="J189" s="6"/>
      <c r="K189" s="6"/>
      <c r="L189" s="6"/>
      <c r="M189" s="6"/>
      <c r="N189" s="6"/>
      <c r="O189" s="6"/>
      <c r="P189" s="6"/>
      <c r="Q189" s="6"/>
      <c r="R189" s="6"/>
      <c r="S189" s="74"/>
      <c r="V189" s="6"/>
      <c r="W189" s="6"/>
    </row>
    <row r="190" spans="1:23" ht="8.1" hidden="1" customHeight="1" x14ac:dyDescent="0.2">
      <c r="A190" s="6"/>
      <c r="B190" s="70" t="s">
        <v>521</v>
      </c>
      <c r="C190" s="6"/>
      <c r="D190" s="6"/>
      <c r="E190" s="6"/>
      <c r="F190" s="6"/>
      <c r="G190" s="6"/>
      <c r="H190" s="6"/>
      <c r="I190" s="6"/>
      <c r="J190" s="6"/>
      <c r="K190" s="6"/>
      <c r="L190" s="6"/>
      <c r="M190" s="6"/>
      <c r="N190" s="6"/>
      <c r="O190" s="6"/>
      <c r="P190" s="6"/>
      <c r="Q190" s="6"/>
      <c r="R190" s="6"/>
      <c r="S190" s="74"/>
      <c r="V190" s="6"/>
      <c r="W190" s="6"/>
    </row>
    <row r="191" spans="1:23" ht="8.1" hidden="1" customHeight="1" x14ac:dyDescent="0.2">
      <c r="A191" s="6"/>
      <c r="B191" s="70"/>
      <c r="C191" s="6"/>
      <c r="D191" s="6"/>
      <c r="E191" s="6"/>
      <c r="F191" s="6"/>
      <c r="G191" s="6"/>
      <c r="H191" s="6"/>
      <c r="I191" s="6"/>
      <c r="J191" s="6"/>
      <c r="K191" s="6"/>
      <c r="L191" s="6"/>
      <c r="M191" s="6"/>
      <c r="N191" s="6"/>
      <c r="O191" s="6"/>
      <c r="P191" s="6"/>
      <c r="Q191" s="6"/>
      <c r="R191" s="6"/>
      <c r="S191" s="74"/>
      <c r="V191" s="6"/>
      <c r="W191" s="6"/>
    </row>
    <row r="192" spans="1:23" ht="2.1" hidden="1" customHeight="1" x14ac:dyDescent="0.2">
      <c r="A192" s="6"/>
      <c r="B192" s="70"/>
      <c r="C192" s="6"/>
      <c r="D192" s="6"/>
      <c r="E192" s="6"/>
      <c r="F192" s="6"/>
      <c r="G192" s="6"/>
      <c r="H192" s="6"/>
      <c r="I192" s="6"/>
      <c r="J192" s="6"/>
      <c r="K192" s="6"/>
      <c r="L192" s="6"/>
      <c r="M192" s="6"/>
      <c r="N192" s="6"/>
      <c r="O192" s="6"/>
      <c r="P192" s="6"/>
      <c r="Q192" s="6"/>
      <c r="R192" s="6"/>
      <c r="S192" s="74"/>
      <c r="V192" s="6"/>
      <c r="W192" s="6"/>
    </row>
    <row r="193" spans="1:23" ht="2.1" hidden="1" customHeight="1" x14ac:dyDescent="0.2">
      <c r="A193" s="6"/>
      <c r="B193" s="70"/>
      <c r="C193" s="6"/>
      <c r="D193" s="6"/>
      <c r="E193" s="6"/>
      <c r="F193" s="6"/>
      <c r="G193" s="6"/>
      <c r="H193" s="6"/>
      <c r="I193" s="6"/>
      <c r="J193" s="6"/>
      <c r="K193" s="6"/>
      <c r="L193" s="6"/>
      <c r="M193" s="6"/>
      <c r="N193" s="6"/>
      <c r="O193" s="6"/>
      <c r="P193" s="6"/>
      <c r="Q193" s="6"/>
      <c r="R193" s="6"/>
      <c r="S193" s="74"/>
      <c r="V193" s="6"/>
      <c r="W193" s="6"/>
    </row>
    <row r="194" spans="1:23" ht="2.1" hidden="1" customHeight="1" x14ac:dyDescent="0.2">
      <c r="A194" s="6"/>
      <c r="B194" s="70"/>
      <c r="C194" s="6"/>
      <c r="D194" s="6"/>
      <c r="E194" s="6"/>
      <c r="F194" s="6"/>
      <c r="G194" s="6"/>
      <c r="H194" s="6"/>
      <c r="I194" s="6"/>
      <c r="J194" s="6"/>
      <c r="K194" s="6"/>
      <c r="L194" s="6"/>
      <c r="M194" s="6"/>
      <c r="N194" s="6"/>
      <c r="O194" s="6"/>
      <c r="P194" s="6"/>
      <c r="Q194" s="6"/>
      <c r="R194" s="6"/>
      <c r="S194" s="74"/>
      <c r="V194" s="6"/>
      <c r="W194" s="6"/>
    </row>
    <row r="195" spans="1:23" ht="2.1" hidden="1" customHeight="1" x14ac:dyDescent="0.2">
      <c r="A195" s="6"/>
      <c r="B195" s="70"/>
      <c r="C195" s="6"/>
      <c r="D195" s="6"/>
      <c r="E195" s="6"/>
      <c r="F195" s="6"/>
      <c r="G195" s="6"/>
      <c r="H195" s="6"/>
      <c r="I195" s="6"/>
      <c r="J195" s="6"/>
      <c r="K195" s="6"/>
      <c r="L195" s="6"/>
      <c r="M195" s="6"/>
      <c r="N195" s="6"/>
      <c r="O195" s="6"/>
      <c r="P195" s="6"/>
      <c r="Q195" s="6"/>
      <c r="R195" s="6"/>
      <c r="S195" s="74"/>
      <c r="V195" s="6"/>
      <c r="W195" s="6"/>
    </row>
    <row r="196" spans="1:23" ht="2.1" hidden="1" customHeight="1" x14ac:dyDescent="0.2">
      <c r="A196" s="6"/>
      <c r="B196" s="70"/>
      <c r="C196" s="6"/>
      <c r="D196" s="6"/>
      <c r="E196" s="6"/>
      <c r="F196" s="6"/>
      <c r="G196" s="6"/>
      <c r="H196" s="6"/>
      <c r="I196" s="6"/>
      <c r="J196" s="6"/>
      <c r="K196" s="6"/>
      <c r="L196" s="6"/>
      <c r="M196" s="6"/>
      <c r="N196" s="6"/>
      <c r="O196" s="6"/>
      <c r="P196" s="6"/>
      <c r="Q196" s="6"/>
      <c r="R196" s="6"/>
      <c r="S196" s="74"/>
      <c r="V196" s="6"/>
      <c r="W196" s="6"/>
    </row>
    <row r="197" spans="1:23" ht="2.1" hidden="1" customHeight="1" x14ac:dyDescent="0.2">
      <c r="A197" s="6"/>
      <c r="B197" s="70"/>
      <c r="C197" s="6"/>
      <c r="D197" s="6"/>
      <c r="E197" s="6"/>
      <c r="F197" s="6"/>
      <c r="G197" s="6"/>
      <c r="H197" s="6"/>
      <c r="I197" s="6"/>
      <c r="J197" s="6"/>
      <c r="K197" s="6"/>
      <c r="L197" s="6"/>
      <c r="M197" s="6"/>
      <c r="N197" s="6"/>
      <c r="O197" s="6"/>
      <c r="P197" s="6"/>
      <c r="Q197" s="6"/>
      <c r="R197" s="6"/>
      <c r="S197" s="74"/>
      <c r="V197" s="6"/>
      <c r="W197" s="6"/>
    </row>
    <row r="198" spans="1:23" ht="2.1" hidden="1" customHeight="1" x14ac:dyDescent="0.2">
      <c r="A198" s="6"/>
      <c r="B198" s="70"/>
      <c r="C198" s="6"/>
      <c r="D198" s="6"/>
      <c r="E198" s="6"/>
      <c r="F198" s="6"/>
      <c r="G198" s="6"/>
      <c r="H198" s="6"/>
      <c r="I198" s="6"/>
      <c r="J198" s="6"/>
      <c r="K198" s="6"/>
      <c r="L198" s="6"/>
      <c r="M198" s="6"/>
      <c r="N198" s="6"/>
      <c r="O198" s="6"/>
      <c r="P198" s="6"/>
      <c r="Q198" s="6"/>
      <c r="R198" s="6"/>
      <c r="S198" s="74"/>
      <c r="V198" s="6"/>
      <c r="W198" s="6"/>
    </row>
    <row r="199" spans="1:23" ht="2.1" hidden="1" customHeight="1" x14ac:dyDescent="0.2">
      <c r="A199" s="6"/>
      <c r="B199" s="70"/>
      <c r="C199" s="6"/>
      <c r="D199" s="6"/>
      <c r="E199" s="6"/>
      <c r="F199" s="6"/>
      <c r="G199" s="6"/>
      <c r="H199" s="6"/>
      <c r="I199" s="6"/>
      <c r="J199" s="6"/>
      <c r="K199" s="6"/>
      <c r="L199" s="6"/>
      <c r="M199" s="6"/>
      <c r="N199" s="6"/>
      <c r="O199" s="6"/>
      <c r="P199" s="6"/>
      <c r="Q199" s="6"/>
      <c r="R199" s="6"/>
      <c r="S199" s="74"/>
      <c r="V199" s="6"/>
      <c r="W199" s="6"/>
    </row>
    <row r="200" spans="1:23" ht="2.1" hidden="1" customHeight="1" x14ac:dyDescent="0.2">
      <c r="A200" s="6"/>
      <c r="B200" s="70"/>
      <c r="C200" s="6"/>
      <c r="D200" s="6"/>
      <c r="E200" s="6"/>
      <c r="F200" s="6"/>
      <c r="G200" s="6"/>
      <c r="H200" s="6"/>
      <c r="I200" s="6"/>
      <c r="J200" s="6"/>
      <c r="K200" s="6"/>
      <c r="L200" s="6"/>
      <c r="M200" s="6"/>
      <c r="N200" s="6"/>
      <c r="O200" s="6"/>
      <c r="P200" s="6"/>
      <c r="Q200" s="6"/>
      <c r="R200" s="6"/>
      <c r="S200" s="74"/>
      <c r="V200" s="6"/>
      <c r="W200" s="6"/>
    </row>
    <row r="201" spans="1:23" ht="2.1" hidden="1" customHeight="1" x14ac:dyDescent="0.2">
      <c r="A201" s="6"/>
      <c r="B201" s="70"/>
      <c r="C201" s="6"/>
      <c r="D201" s="6"/>
      <c r="E201" s="6"/>
      <c r="F201" s="6"/>
      <c r="G201" s="6"/>
      <c r="H201" s="6"/>
      <c r="I201" s="6"/>
      <c r="J201" s="6"/>
      <c r="K201" s="6"/>
      <c r="L201" s="6"/>
      <c r="M201" s="6"/>
      <c r="N201" s="6"/>
      <c r="O201" s="6"/>
      <c r="P201" s="6"/>
      <c r="Q201" s="6"/>
      <c r="R201" s="6"/>
      <c r="S201" s="74"/>
      <c r="V201" s="6"/>
      <c r="W201" s="6"/>
    </row>
    <row r="202" spans="1:23" ht="2.1" hidden="1" customHeight="1" x14ac:dyDescent="0.2">
      <c r="A202" s="6"/>
      <c r="B202" s="70"/>
      <c r="C202" s="6"/>
      <c r="D202" s="6"/>
      <c r="E202" s="6"/>
      <c r="F202" s="6"/>
      <c r="G202" s="6"/>
      <c r="H202" s="6"/>
      <c r="I202" s="6"/>
      <c r="J202" s="6"/>
      <c r="K202" s="6"/>
      <c r="L202" s="6"/>
      <c r="M202" s="6"/>
      <c r="N202" s="6"/>
      <c r="O202" s="6"/>
      <c r="P202" s="6"/>
      <c r="Q202" s="6"/>
      <c r="R202" s="6"/>
      <c r="S202" s="74"/>
      <c r="V202" s="6"/>
      <c r="W202" s="6"/>
    </row>
    <row r="203" spans="1:23" ht="2.1" hidden="1" customHeight="1" x14ac:dyDescent="0.2">
      <c r="A203" s="6"/>
      <c r="B203" s="70"/>
      <c r="C203" s="6"/>
      <c r="D203" s="6"/>
      <c r="E203" s="6"/>
      <c r="F203" s="6"/>
      <c r="G203" s="6"/>
      <c r="H203" s="6"/>
      <c r="I203" s="6"/>
      <c r="J203" s="6"/>
      <c r="K203" s="6"/>
      <c r="L203" s="6"/>
      <c r="M203" s="6"/>
      <c r="N203" s="6"/>
      <c r="O203" s="6"/>
      <c r="P203" s="6"/>
      <c r="Q203" s="6"/>
      <c r="R203" s="6"/>
      <c r="S203" s="74"/>
      <c r="V203" s="6"/>
      <c r="W203" s="6"/>
    </row>
    <row r="204" spans="1:23" ht="2.1" hidden="1" customHeight="1" x14ac:dyDescent="0.2">
      <c r="A204" s="6"/>
      <c r="B204" s="70"/>
      <c r="C204" s="6"/>
      <c r="D204" s="6"/>
      <c r="E204" s="6"/>
      <c r="F204" s="6"/>
      <c r="G204" s="6"/>
      <c r="H204" s="6"/>
      <c r="I204" s="6"/>
      <c r="J204" s="6"/>
      <c r="K204" s="6"/>
      <c r="L204" s="6"/>
      <c r="M204" s="6"/>
      <c r="N204" s="6"/>
      <c r="O204" s="6"/>
      <c r="P204" s="6"/>
      <c r="Q204" s="6"/>
      <c r="R204" s="6"/>
      <c r="S204" s="74"/>
      <c r="V204" s="6"/>
      <c r="W204" s="6"/>
    </row>
    <row r="205" spans="1:23" ht="2.1" hidden="1" customHeight="1" x14ac:dyDescent="0.2">
      <c r="A205" s="6"/>
      <c r="B205" s="70"/>
      <c r="C205" s="6"/>
      <c r="D205" s="6"/>
      <c r="E205" s="6"/>
      <c r="F205" s="6"/>
      <c r="G205" s="6"/>
      <c r="H205" s="6"/>
      <c r="I205" s="6"/>
      <c r="J205" s="6"/>
      <c r="K205" s="6"/>
      <c r="L205" s="6"/>
      <c r="M205" s="6"/>
      <c r="N205" s="6"/>
      <c r="O205" s="6"/>
      <c r="P205" s="6"/>
      <c r="Q205" s="6">
        <v>12</v>
      </c>
      <c r="R205" s="6"/>
      <c r="S205" s="74"/>
      <c r="V205" s="6"/>
      <c r="W205" s="6"/>
    </row>
    <row r="206" spans="1:23" ht="2.1" hidden="1" customHeight="1" x14ac:dyDescent="0.2">
      <c r="A206" s="6"/>
      <c r="B206" s="70"/>
      <c r="C206" s="6"/>
      <c r="D206" s="6"/>
      <c r="E206" s="6"/>
      <c r="F206" s="6"/>
      <c r="G206" s="6"/>
      <c r="H206" s="6"/>
      <c r="I206" s="6"/>
      <c r="J206" s="6"/>
      <c r="K206" s="6"/>
      <c r="L206" s="6"/>
      <c r="M206" s="6"/>
      <c r="N206" s="6"/>
      <c r="O206" s="6"/>
      <c r="P206" s="6"/>
      <c r="Q206" s="6"/>
      <c r="R206" s="6"/>
      <c r="S206" s="74"/>
      <c r="V206" s="6"/>
      <c r="W206" s="6"/>
    </row>
    <row r="207" spans="1:23" ht="2.1" hidden="1" customHeight="1" x14ac:dyDescent="0.2">
      <c r="A207" s="6"/>
      <c r="B207" s="70"/>
      <c r="C207" s="6"/>
      <c r="D207" s="6"/>
      <c r="E207" s="6"/>
      <c r="F207" s="6"/>
      <c r="G207" s="6"/>
      <c r="H207" s="6"/>
      <c r="I207" s="6"/>
      <c r="J207" s="6"/>
      <c r="K207" s="6"/>
      <c r="L207" s="6"/>
      <c r="M207" s="6"/>
      <c r="N207" s="6"/>
      <c r="O207" s="6"/>
      <c r="P207" s="6"/>
      <c r="Q207" s="6"/>
      <c r="R207" s="6"/>
      <c r="S207" s="74"/>
      <c r="V207" s="6"/>
      <c r="W207" s="6"/>
    </row>
    <row r="208" spans="1:23" ht="2.1" hidden="1" customHeight="1" x14ac:dyDescent="0.2">
      <c r="A208" s="6"/>
      <c r="B208" s="70"/>
      <c r="C208" s="6"/>
      <c r="D208" s="6"/>
      <c r="E208" s="6"/>
      <c r="F208" s="6"/>
      <c r="G208" s="6"/>
      <c r="H208" s="6"/>
      <c r="I208" s="6"/>
      <c r="J208" s="6"/>
      <c r="K208" s="6"/>
      <c r="L208" s="6"/>
      <c r="M208" s="6"/>
      <c r="N208" s="6"/>
      <c r="O208" s="6"/>
      <c r="P208" s="6"/>
      <c r="Q208" s="6"/>
      <c r="R208" s="6"/>
      <c r="S208" s="74"/>
      <c r="V208" s="6"/>
      <c r="W208" s="6"/>
    </row>
    <row r="209" spans="1:23" ht="2.1" hidden="1" customHeight="1" x14ac:dyDescent="0.2">
      <c r="A209" s="6"/>
      <c r="B209" s="70"/>
      <c r="C209" s="6"/>
      <c r="D209" s="6"/>
      <c r="E209" s="6"/>
      <c r="F209" s="6"/>
      <c r="G209" s="6"/>
      <c r="H209" s="6"/>
      <c r="I209" s="6"/>
      <c r="J209" s="6"/>
      <c r="K209" s="6"/>
      <c r="L209" s="6"/>
      <c r="M209" s="6"/>
      <c r="N209" s="6"/>
      <c r="O209" s="6"/>
      <c r="P209" s="6"/>
      <c r="Q209" s="6"/>
      <c r="R209" s="6"/>
      <c r="S209" s="74"/>
      <c r="V209" s="6"/>
      <c r="W209" s="6"/>
    </row>
    <row r="210" spans="1:23" ht="2.1" hidden="1" customHeight="1" x14ac:dyDescent="0.2">
      <c r="A210" s="6"/>
      <c r="B210" s="70"/>
      <c r="C210" s="6"/>
      <c r="D210" s="6"/>
      <c r="E210" s="6"/>
      <c r="F210" s="6"/>
      <c r="G210" s="6"/>
      <c r="H210" s="6"/>
      <c r="I210" s="6"/>
      <c r="J210" s="6"/>
      <c r="K210" s="6"/>
      <c r="L210" s="6"/>
      <c r="M210" s="6"/>
      <c r="N210" s="6"/>
      <c r="O210" s="6"/>
      <c r="P210" s="6"/>
      <c r="Q210" s="6"/>
      <c r="R210" s="6"/>
      <c r="S210" s="74"/>
      <c r="V210" s="6"/>
      <c r="W210" s="6"/>
    </row>
    <row r="211" spans="1:23" ht="2.1" hidden="1" customHeight="1" x14ac:dyDescent="0.2">
      <c r="A211" s="6"/>
      <c r="B211" s="70"/>
      <c r="C211" s="6"/>
      <c r="D211" s="6"/>
      <c r="E211" s="6"/>
      <c r="F211" s="6"/>
      <c r="G211" s="6"/>
      <c r="H211" s="6"/>
      <c r="I211" s="6"/>
      <c r="J211" s="6"/>
      <c r="K211" s="6"/>
      <c r="L211" s="6"/>
      <c r="M211" s="6"/>
      <c r="N211" s="6"/>
      <c r="O211" s="6"/>
      <c r="P211" s="6"/>
      <c r="Q211" s="6"/>
      <c r="R211" s="6"/>
      <c r="S211" s="74"/>
      <c r="V211" s="6"/>
      <c r="W211" s="6"/>
    </row>
    <row r="212" spans="1:23" ht="2.1" hidden="1" customHeight="1" x14ac:dyDescent="0.2">
      <c r="A212" s="6"/>
      <c r="B212" s="70"/>
      <c r="C212" s="6"/>
      <c r="D212" s="6"/>
      <c r="E212" s="6"/>
      <c r="F212" s="6"/>
      <c r="G212" s="6"/>
      <c r="H212" s="6"/>
      <c r="I212" s="6"/>
      <c r="J212" s="6"/>
      <c r="K212" s="6"/>
      <c r="L212" s="6"/>
      <c r="M212" s="6"/>
      <c r="N212" s="6"/>
      <c r="O212" s="6"/>
      <c r="P212" s="6"/>
      <c r="Q212" s="6"/>
      <c r="R212" s="6"/>
      <c r="S212" s="74"/>
      <c r="V212" s="6"/>
      <c r="W212" s="6"/>
    </row>
    <row r="213" spans="1:23" ht="2.1" hidden="1" customHeight="1" x14ac:dyDescent="0.2">
      <c r="A213" s="6"/>
      <c r="B213" s="70"/>
      <c r="C213" s="6"/>
      <c r="D213" s="6"/>
      <c r="E213" s="6"/>
      <c r="F213" s="6"/>
      <c r="G213" s="6"/>
      <c r="H213" s="6"/>
      <c r="I213" s="6"/>
      <c r="J213" s="6"/>
      <c r="K213" s="6"/>
      <c r="L213" s="6"/>
      <c r="M213" s="6"/>
      <c r="N213" s="6"/>
      <c r="O213" s="6"/>
      <c r="P213" s="6"/>
      <c r="Q213" s="6"/>
      <c r="R213" s="6"/>
      <c r="S213" s="74"/>
      <c r="V213" s="6"/>
      <c r="W213" s="6"/>
    </row>
    <row r="214" spans="1:23" ht="2.1" hidden="1" customHeight="1" x14ac:dyDescent="0.2">
      <c r="A214" s="6"/>
      <c r="B214" s="70"/>
      <c r="C214" s="6"/>
      <c r="D214" s="6"/>
      <c r="E214" s="6"/>
      <c r="F214" s="6"/>
      <c r="G214" s="6"/>
      <c r="H214" s="6"/>
      <c r="I214" s="6"/>
      <c r="J214" s="6"/>
      <c r="K214" s="6"/>
      <c r="L214" s="6"/>
      <c r="M214" s="6"/>
      <c r="N214" s="6"/>
      <c r="O214" s="6"/>
      <c r="P214" s="6"/>
      <c r="Q214" s="6"/>
      <c r="R214" s="6"/>
      <c r="S214" s="74"/>
      <c r="V214" s="6"/>
      <c r="W214" s="6"/>
    </row>
    <row r="215" spans="1:23" ht="2.1" hidden="1" customHeight="1" x14ac:dyDescent="0.2">
      <c r="A215" s="6"/>
      <c r="B215" s="66"/>
      <c r="C215" s="11"/>
      <c r="D215" s="11"/>
      <c r="E215" s="11"/>
      <c r="F215" s="11"/>
      <c r="G215" s="11"/>
      <c r="H215" s="11"/>
      <c r="I215" s="11"/>
      <c r="J215" s="11"/>
      <c r="K215" s="11"/>
      <c r="L215" s="11"/>
      <c r="M215" s="11"/>
      <c r="N215" s="11"/>
      <c r="O215" s="11"/>
      <c r="P215" s="11"/>
      <c r="Q215" s="11"/>
      <c r="R215" s="11"/>
      <c r="S215" s="79"/>
      <c r="V215" s="6"/>
      <c r="W215" s="6"/>
    </row>
    <row r="216" spans="1:23" ht="8.1" hidden="1" customHeight="1" x14ac:dyDescent="0.2">
      <c r="A216" s="6"/>
      <c r="B216" s="6"/>
      <c r="C216" s="6"/>
      <c r="D216" s="6"/>
      <c r="E216" s="6"/>
      <c r="F216" s="6"/>
      <c r="G216" s="6"/>
      <c r="H216" s="6"/>
      <c r="I216" s="6"/>
      <c r="J216" s="6"/>
      <c r="K216" s="6"/>
      <c r="L216" s="6"/>
      <c r="M216" s="6"/>
      <c r="N216" s="6"/>
      <c r="O216" s="6"/>
      <c r="P216" s="6"/>
      <c r="Q216" s="6"/>
      <c r="R216" s="6"/>
      <c r="S216" s="6"/>
      <c r="V216" s="6"/>
      <c r="W216" s="6"/>
    </row>
    <row r="217" spans="1:23" ht="8.1" hidden="1" customHeight="1" x14ac:dyDescent="0.2">
      <c r="A217" s="6"/>
      <c r="B217" s="621" t="s">
        <v>186</v>
      </c>
      <c r="C217" s="622"/>
      <c r="D217" s="622"/>
      <c r="E217" s="622"/>
      <c r="F217" s="622"/>
      <c r="G217" s="622"/>
      <c r="H217" s="622"/>
      <c r="I217" s="622"/>
      <c r="J217" s="622"/>
      <c r="K217" s="622"/>
      <c r="L217" s="622"/>
      <c r="M217" s="622"/>
      <c r="N217" s="622"/>
      <c r="O217" s="622"/>
      <c r="P217" s="622"/>
      <c r="Q217" s="622"/>
      <c r="R217" s="622"/>
      <c r="S217" s="623"/>
      <c r="V217" s="6"/>
      <c r="W217" s="6"/>
    </row>
    <row r="218" spans="1:23" ht="8.1" hidden="1" customHeight="1" x14ac:dyDescent="0.2">
      <c r="A218" s="6"/>
      <c r="B218" s="69"/>
      <c r="C218" s="6"/>
      <c r="D218" s="6"/>
      <c r="E218" s="6"/>
      <c r="F218" s="6"/>
      <c r="G218" s="6"/>
      <c r="H218" s="6"/>
      <c r="I218" s="6"/>
      <c r="J218" s="6"/>
      <c r="K218" s="6"/>
      <c r="L218" s="6"/>
      <c r="M218" s="6"/>
      <c r="N218" s="6"/>
      <c r="O218" s="6"/>
      <c r="P218" s="6"/>
      <c r="Q218" s="6"/>
      <c r="R218" s="6"/>
      <c r="S218" s="74"/>
      <c r="V218" s="6"/>
      <c r="W218" s="6"/>
    </row>
    <row r="219" spans="1:23" ht="8.1" hidden="1" customHeight="1" x14ac:dyDescent="0.2">
      <c r="A219" s="6"/>
      <c r="B219" s="70" t="s">
        <v>318</v>
      </c>
      <c r="C219" s="6"/>
      <c r="D219" s="6"/>
      <c r="E219" s="6"/>
      <c r="F219" s="6"/>
      <c r="G219" s="6"/>
      <c r="H219" s="6"/>
      <c r="I219" s="6"/>
      <c r="J219" s="6"/>
      <c r="K219" s="6"/>
      <c r="L219" s="6"/>
      <c r="M219" s="6"/>
      <c r="N219" s="6"/>
      <c r="O219" s="6"/>
      <c r="P219" s="6"/>
      <c r="Q219" s="6"/>
      <c r="R219" s="6"/>
      <c r="S219" s="74"/>
      <c r="V219" s="6"/>
      <c r="W219" s="6"/>
    </row>
    <row r="220" spans="1:23" ht="8.1" hidden="1" customHeight="1" x14ac:dyDescent="0.2">
      <c r="A220" s="6"/>
      <c r="B220" s="70" t="s">
        <v>319</v>
      </c>
      <c r="C220" s="6"/>
      <c r="D220" s="6"/>
      <c r="E220" s="6"/>
      <c r="F220" s="6"/>
      <c r="G220" s="6"/>
      <c r="H220" s="6"/>
      <c r="I220" s="6"/>
      <c r="J220" s="6"/>
      <c r="K220" s="6"/>
      <c r="L220" s="6"/>
      <c r="M220" s="6"/>
      <c r="N220" s="6"/>
      <c r="O220" s="6"/>
      <c r="P220" s="6"/>
      <c r="Q220" s="6"/>
      <c r="R220" s="6"/>
      <c r="S220" s="74"/>
      <c r="V220" s="6"/>
      <c r="W220" s="6"/>
    </row>
    <row r="221" spans="1:23" ht="8.1" hidden="1" customHeight="1" x14ac:dyDescent="0.2">
      <c r="A221" s="6"/>
      <c r="B221" s="70"/>
      <c r="C221" s="6"/>
      <c r="D221" s="6"/>
      <c r="E221" s="6"/>
      <c r="F221" s="6"/>
      <c r="G221" s="6"/>
      <c r="H221" s="6"/>
      <c r="I221" s="6"/>
      <c r="J221" s="6"/>
      <c r="K221" s="6"/>
      <c r="L221" s="6"/>
      <c r="M221" s="6"/>
      <c r="N221" s="6"/>
      <c r="O221" s="6"/>
      <c r="P221" s="6"/>
      <c r="Q221" s="6"/>
      <c r="R221" s="6"/>
      <c r="S221" s="74"/>
      <c r="V221" s="6"/>
      <c r="W221" s="6"/>
    </row>
    <row r="222" spans="1:23" ht="8.1" hidden="1" customHeight="1" x14ac:dyDescent="0.2">
      <c r="A222" s="6"/>
      <c r="B222" s="70" t="s">
        <v>330</v>
      </c>
      <c r="C222" s="6"/>
      <c r="D222" s="6"/>
      <c r="E222" s="6"/>
      <c r="F222" s="6"/>
      <c r="G222" s="6"/>
      <c r="H222" s="6"/>
      <c r="I222" s="6"/>
      <c r="J222" s="6"/>
      <c r="K222" s="6"/>
      <c r="L222" s="6"/>
      <c r="M222" s="6"/>
      <c r="N222" s="6"/>
      <c r="O222" s="6"/>
      <c r="P222" s="6"/>
      <c r="Q222" s="6"/>
      <c r="R222" s="6"/>
      <c r="S222" s="74"/>
      <c r="V222" s="6"/>
      <c r="W222" s="6"/>
    </row>
    <row r="223" spans="1:23" ht="8.1" hidden="1" customHeight="1" x14ac:dyDescent="0.2">
      <c r="A223" s="6"/>
      <c r="B223" s="70"/>
      <c r="C223" s="6"/>
      <c r="D223" s="6"/>
      <c r="E223" s="6"/>
      <c r="F223" s="6"/>
      <c r="G223" s="6"/>
      <c r="H223" s="6"/>
      <c r="I223" s="6"/>
      <c r="J223" s="6"/>
      <c r="K223" s="6"/>
      <c r="L223" s="6"/>
      <c r="M223" s="6"/>
      <c r="N223" s="6"/>
      <c r="O223" s="6"/>
      <c r="P223" s="6"/>
      <c r="Q223" s="6"/>
      <c r="R223" s="6"/>
      <c r="S223" s="74"/>
      <c r="V223" s="6"/>
      <c r="W223" s="6"/>
    </row>
    <row r="224" spans="1:23" ht="8.1" hidden="1" customHeight="1" x14ac:dyDescent="0.2">
      <c r="A224" s="6"/>
      <c r="B224" s="70" t="s">
        <v>331</v>
      </c>
      <c r="C224" s="6"/>
      <c r="D224" s="6"/>
      <c r="E224" s="6"/>
      <c r="F224" s="6"/>
      <c r="G224" s="6"/>
      <c r="H224" s="6"/>
      <c r="I224" s="6"/>
      <c r="J224" s="6"/>
      <c r="K224" s="6"/>
      <c r="L224" s="6"/>
      <c r="M224" s="6"/>
      <c r="N224" s="6"/>
      <c r="O224" s="6"/>
      <c r="P224" s="6"/>
      <c r="Q224" s="6"/>
      <c r="R224" s="6"/>
      <c r="S224" s="74"/>
      <c r="V224" s="6"/>
      <c r="W224" s="6"/>
    </row>
    <row r="225" spans="1:23" ht="8.1" hidden="1" customHeight="1" x14ac:dyDescent="0.2">
      <c r="A225" s="6"/>
      <c r="B225" s="70"/>
      <c r="C225" s="6"/>
      <c r="D225" s="6"/>
      <c r="E225" s="6"/>
      <c r="F225" s="6"/>
      <c r="G225" s="6"/>
      <c r="H225" s="6"/>
      <c r="I225" s="6"/>
      <c r="J225" s="6"/>
      <c r="K225" s="6"/>
      <c r="L225" s="6"/>
      <c r="M225" s="6"/>
      <c r="N225" s="6"/>
      <c r="O225" s="6"/>
      <c r="P225" s="6"/>
      <c r="Q225" s="6"/>
      <c r="R225" s="6"/>
      <c r="S225" s="74"/>
      <c r="V225" s="6"/>
      <c r="W225" s="6"/>
    </row>
    <row r="226" spans="1:23" ht="8.1" hidden="1" customHeight="1" x14ac:dyDescent="0.2">
      <c r="A226" s="6"/>
      <c r="B226" s="70" t="s">
        <v>332</v>
      </c>
      <c r="C226" s="6"/>
      <c r="D226" s="6"/>
      <c r="E226" s="6"/>
      <c r="F226" s="6"/>
      <c r="G226" s="6"/>
      <c r="H226" s="6"/>
      <c r="I226" s="6"/>
      <c r="J226" s="6"/>
      <c r="K226" s="6"/>
      <c r="L226" s="6"/>
      <c r="M226" s="6"/>
      <c r="N226" s="6"/>
      <c r="O226" s="6"/>
      <c r="P226" s="6"/>
      <c r="Q226" s="6"/>
      <c r="R226" s="6"/>
      <c r="S226" s="74"/>
      <c r="V226" s="6"/>
      <c r="W226" s="6"/>
    </row>
    <row r="227" spans="1:23" ht="8.1" hidden="1" customHeight="1" x14ac:dyDescent="0.2">
      <c r="A227" s="6"/>
      <c r="B227" s="70"/>
      <c r="C227" s="6"/>
      <c r="D227" s="6"/>
      <c r="E227" s="6"/>
      <c r="F227" s="6"/>
      <c r="G227" s="6"/>
      <c r="H227" s="6"/>
      <c r="I227" s="6"/>
      <c r="J227" s="6"/>
      <c r="K227" s="6"/>
      <c r="L227" s="6"/>
      <c r="M227" s="6"/>
      <c r="N227" s="6"/>
      <c r="O227" s="6"/>
      <c r="P227" s="6"/>
      <c r="Q227" s="6"/>
      <c r="R227" s="6"/>
      <c r="S227" s="74"/>
      <c r="V227" s="6"/>
      <c r="W227" s="6"/>
    </row>
    <row r="228" spans="1:23" ht="8.1" hidden="1" customHeight="1" x14ac:dyDescent="0.2">
      <c r="A228" s="6"/>
      <c r="B228" s="70" t="s">
        <v>185</v>
      </c>
      <c r="C228" s="6"/>
      <c r="D228" s="6"/>
      <c r="E228" s="6"/>
      <c r="F228" s="6"/>
      <c r="G228" s="6"/>
      <c r="H228" s="6"/>
      <c r="I228" s="6"/>
      <c r="J228" s="6"/>
      <c r="K228" s="6"/>
      <c r="L228" s="6"/>
      <c r="M228" s="6"/>
      <c r="N228" s="6"/>
      <c r="O228" s="6"/>
      <c r="P228" s="6"/>
      <c r="Q228" s="6"/>
      <c r="R228" s="6"/>
      <c r="S228" s="74"/>
      <c r="V228" s="6"/>
      <c r="W228" s="6"/>
    </row>
    <row r="229" spans="1:23" ht="8.1" hidden="1" customHeight="1" x14ac:dyDescent="0.2">
      <c r="A229" s="6"/>
      <c r="B229" s="70"/>
      <c r="C229" s="6"/>
      <c r="D229" s="6"/>
      <c r="E229" s="6"/>
      <c r="F229" s="6"/>
      <c r="G229" s="6"/>
      <c r="H229" s="6"/>
      <c r="I229" s="6"/>
      <c r="J229" s="6"/>
      <c r="K229" s="6"/>
      <c r="L229" s="6"/>
      <c r="M229" s="6"/>
      <c r="N229" s="6"/>
      <c r="O229" s="6"/>
      <c r="P229" s="6"/>
      <c r="Q229" s="6"/>
      <c r="R229" s="6"/>
      <c r="S229" s="74"/>
      <c r="V229" s="6"/>
      <c r="W229" s="6"/>
    </row>
    <row r="230" spans="1:23" ht="2.1" hidden="1" customHeight="1" x14ac:dyDescent="0.2">
      <c r="A230" s="6"/>
      <c r="B230" s="70"/>
      <c r="C230" s="6"/>
      <c r="D230" s="6"/>
      <c r="E230" s="6"/>
      <c r="F230" s="6"/>
      <c r="G230" s="6"/>
      <c r="H230" s="6"/>
      <c r="I230" s="6"/>
      <c r="J230" s="6"/>
      <c r="K230" s="6"/>
      <c r="L230" s="6"/>
      <c r="M230" s="6"/>
      <c r="N230" s="6"/>
      <c r="O230" s="6"/>
      <c r="P230" s="6"/>
      <c r="Q230" s="6"/>
      <c r="R230" s="6"/>
      <c r="S230" s="74"/>
      <c r="V230" s="6"/>
      <c r="W230" s="6"/>
    </row>
    <row r="231" spans="1:23" ht="2.1" hidden="1" customHeight="1" x14ac:dyDescent="0.2">
      <c r="A231" s="6"/>
      <c r="B231" s="70"/>
      <c r="C231" s="6"/>
      <c r="D231" s="6"/>
      <c r="E231" s="6"/>
      <c r="F231" s="6"/>
      <c r="G231" s="6"/>
      <c r="H231" s="6"/>
      <c r="I231" s="6"/>
      <c r="J231" s="6"/>
      <c r="K231" s="6"/>
      <c r="L231" s="6"/>
      <c r="M231" s="6"/>
      <c r="N231" s="6"/>
      <c r="O231" s="6"/>
      <c r="P231" s="6"/>
      <c r="Q231" s="6"/>
      <c r="R231" s="6"/>
      <c r="S231" s="74"/>
      <c r="V231" s="6"/>
      <c r="W231" s="6"/>
    </row>
    <row r="232" spans="1:23" ht="2.1" hidden="1" customHeight="1" x14ac:dyDescent="0.2">
      <c r="A232" s="6"/>
      <c r="B232" s="43"/>
      <c r="C232" s="6"/>
      <c r="D232" s="6"/>
      <c r="E232" s="6"/>
      <c r="F232" s="6"/>
      <c r="G232" s="6"/>
      <c r="H232" s="6"/>
      <c r="I232" s="6"/>
      <c r="J232" s="6"/>
      <c r="K232" s="6"/>
      <c r="L232" s="6"/>
      <c r="M232" s="6"/>
      <c r="N232" s="6"/>
      <c r="O232" s="6"/>
      <c r="P232" s="6"/>
      <c r="Q232" s="6"/>
      <c r="R232" s="6"/>
      <c r="S232" s="74"/>
      <c r="V232" s="6"/>
      <c r="W232" s="6"/>
    </row>
    <row r="233" spans="1:23" ht="2.1" hidden="1" customHeight="1" x14ac:dyDescent="0.2">
      <c r="A233" s="6"/>
      <c r="B233" s="43"/>
      <c r="C233" s="6"/>
      <c r="D233" s="6"/>
      <c r="E233" s="6"/>
      <c r="F233" s="6"/>
      <c r="G233" s="6"/>
      <c r="H233" s="6"/>
      <c r="I233" s="6"/>
      <c r="J233" s="6"/>
      <c r="K233" s="6"/>
      <c r="L233" s="6"/>
      <c r="M233" s="6"/>
      <c r="N233" s="6"/>
      <c r="O233" s="6"/>
      <c r="P233" s="6"/>
      <c r="Q233" s="6"/>
      <c r="R233" s="6"/>
      <c r="S233" s="74"/>
      <c r="T233" s="6"/>
      <c r="U233" s="6"/>
      <c r="V233" s="6"/>
      <c r="W233" s="6"/>
    </row>
    <row r="234" spans="1:23" ht="2.1" hidden="1" customHeight="1" x14ac:dyDescent="0.2">
      <c r="A234" s="6"/>
      <c r="B234" s="43"/>
      <c r="C234" s="6"/>
      <c r="D234" s="6"/>
      <c r="E234" s="6"/>
      <c r="F234" s="6"/>
      <c r="G234" s="6"/>
      <c r="H234" s="6"/>
      <c r="I234" s="6"/>
      <c r="J234" s="6"/>
      <c r="K234" s="6"/>
      <c r="L234" s="6"/>
      <c r="M234" s="6"/>
      <c r="N234" s="6"/>
      <c r="O234" s="6"/>
      <c r="P234" s="6"/>
      <c r="Q234" s="6"/>
      <c r="R234" s="6"/>
      <c r="S234" s="74"/>
      <c r="T234" s="6"/>
      <c r="U234" s="6"/>
      <c r="V234" s="6"/>
      <c r="W234" s="6"/>
    </row>
    <row r="235" spans="1:23" ht="2.1" hidden="1" customHeight="1" x14ac:dyDescent="0.2">
      <c r="A235" s="6"/>
      <c r="B235" s="43"/>
      <c r="C235" s="6"/>
      <c r="D235" s="6"/>
      <c r="E235" s="6"/>
      <c r="F235" s="6"/>
      <c r="G235" s="6"/>
      <c r="H235" s="6"/>
      <c r="I235" s="6"/>
      <c r="J235" s="6"/>
      <c r="K235" s="6"/>
      <c r="L235" s="6"/>
      <c r="M235" s="6"/>
      <c r="N235" s="6"/>
      <c r="O235" s="6"/>
      <c r="P235" s="6"/>
      <c r="Q235" s="6"/>
      <c r="R235" s="6"/>
      <c r="S235" s="74"/>
      <c r="T235" s="6"/>
      <c r="U235" s="6"/>
      <c r="V235" s="6"/>
      <c r="W235" s="6"/>
    </row>
    <row r="236" spans="1:23" ht="2.1" hidden="1" customHeight="1" x14ac:dyDescent="0.2">
      <c r="A236" s="6"/>
      <c r="B236" s="43"/>
      <c r="C236" s="6"/>
      <c r="D236" s="6"/>
      <c r="E236" s="6"/>
      <c r="F236" s="6"/>
      <c r="G236" s="6"/>
      <c r="H236" s="6"/>
      <c r="I236" s="6"/>
      <c r="J236" s="6"/>
      <c r="K236" s="6"/>
      <c r="L236" s="6"/>
      <c r="M236" s="6"/>
      <c r="N236" s="6"/>
      <c r="O236" s="6"/>
      <c r="P236" s="6"/>
      <c r="Q236" s="6"/>
      <c r="R236" s="6"/>
      <c r="S236" s="74"/>
      <c r="T236" s="6"/>
      <c r="U236" s="6"/>
      <c r="V236" s="6"/>
      <c r="W236" s="6"/>
    </row>
    <row r="237" spans="1:23" ht="2.1" hidden="1" customHeight="1" x14ac:dyDescent="0.2">
      <c r="A237" s="6"/>
      <c r="B237" s="43"/>
      <c r="C237" s="6"/>
      <c r="D237" s="6"/>
      <c r="E237" s="6"/>
      <c r="F237" s="6"/>
      <c r="G237" s="6"/>
      <c r="H237" s="6"/>
      <c r="I237" s="6"/>
      <c r="J237" s="6"/>
      <c r="K237" s="6"/>
      <c r="L237" s="6"/>
      <c r="M237" s="6"/>
      <c r="N237" s="6"/>
      <c r="O237" s="6"/>
      <c r="P237" s="6"/>
      <c r="Q237" s="6"/>
      <c r="R237" s="6"/>
      <c r="S237" s="74"/>
      <c r="T237" s="6"/>
      <c r="U237" s="6"/>
      <c r="V237" s="6"/>
      <c r="W237" s="6"/>
    </row>
    <row r="238" spans="1:23" ht="2.1" hidden="1" customHeight="1" x14ac:dyDescent="0.2">
      <c r="A238" s="6"/>
      <c r="B238" s="43"/>
      <c r="C238" s="6"/>
      <c r="D238" s="6"/>
      <c r="E238" s="6"/>
      <c r="F238" s="6"/>
      <c r="G238" s="6"/>
      <c r="H238" s="6"/>
      <c r="I238" s="6"/>
      <c r="J238" s="6"/>
      <c r="K238" s="6"/>
      <c r="L238" s="6"/>
      <c r="M238" s="6"/>
      <c r="N238" s="6"/>
      <c r="O238" s="6"/>
      <c r="P238" s="6"/>
      <c r="Q238" s="6"/>
      <c r="R238" s="6"/>
      <c r="S238" s="74"/>
      <c r="T238" s="6"/>
      <c r="U238" s="6"/>
      <c r="V238" s="6"/>
      <c r="W238" s="6"/>
    </row>
    <row r="239" spans="1:23" ht="2.1" hidden="1" customHeight="1" x14ac:dyDescent="0.2">
      <c r="A239" s="6"/>
      <c r="B239" s="43"/>
      <c r="C239" s="6"/>
      <c r="D239" s="6"/>
      <c r="E239" s="6"/>
      <c r="F239" s="6"/>
      <c r="G239" s="6"/>
      <c r="H239" s="6"/>
      <c r="I239" s="6"/>
      <c r="J239" s="6"/>
      <c r="K239" s="6"/>
      <c r="L239" s="6"/>
      <c r="M239" s="6"/>
      <c r="N239" s="6"/>
      <c r="O239" s="6"/>
      <c r="P239" s="6"/>
      <c r="Q239" s="6"/>
      <c r="R239" s="6"/>
      <c r="S239" s="74"/>
      <c r="T239" s="6"/>
      <c r="U239" s="6"/>
      <c r="V239" s="6"/>
      <c r="W239" s="6"/>
    </row>
    <row r="240" spans="1:23" ht="2.1" hidden="1" customHeight="1" x14ac:dyDescent="0.2">
      <c r="A240" s="6"/>
      <c r="B240" s="43"/>
      <c r="C240" s="6"/>
      <c r="D240" s="6"/>
      <c r="E240" s="6"/>
      <c r="F240" s="6"/>
      <c r="G240" s="6"/>
      <c r="H240" s="6"/>
      <c r="I240" s="6"/>
      <c r="J240" s="6"/>
      <c r="K240" s="6"/>
      <c r="L240" s="6"/>
      <c r="M240" s="6"/>
      <c r="N240" s="6"/>
      <c r="O240" s="6"/>
      <c r="P240" s="6"/>
      <c r="Q240" s="6"/>
      <c r="R240" s="6"/>
      <c r="S240" s="74"/>
      <c r="T240" s="6"/>
      <c r="U240" s="6"/>
      <c r="V240" s="6"/>
      <c r="W240" s="6"/>
    </row>
    <row r="241" spans="1:23" ht="2.1" hidden="1" customHeight="1" x14ac:dyDescent="0.2">
      <c r="A241" s="6"/>
      <c r="B241" s="43"/>
      <c r="C241" s="6"/>
      <c r="D241" s="6"/>
      <c r="E241" s="6"/>
      <c r="F241" s="6"/>
      <c r="G241" s="6"/>
      <c r="H241" s="6"/>
      <c r="I241" s="6"/>
      <c r="J241" s="6"/>
      <c r="K241" s="6"/>
      <c r="L241" s="6"/>
      <c r="M241" s="6"/>
      <c r="N241" s="6"/>
      <c r="O241" s="6"/>
      <c r="P241" s="6"/>
      <c r="Q241" s="6"/>
      <c r="R241" s="6"/>
      <c r="S241" s="74"/>
      <c r="T241" s="6"/>
      <c r="U241" s="6"/>
      <c r="V241" s="6"/>
      <c r="W241" s="6"/>
    </row>
    <row r="242" spans="1:23" ht="2.1" hidden="1" customHeight="1" x14ac:dyDescent="0.2">
      <c r="A242" s="6"/>
      <c r="B242" s="43"/>
      <c r="C242" s="6"/>
      <c r="D242" s="6"/>
      <c r="E242" s="6"/>
      <c r="F242" s="6"/>
      <c r="G242" s="6"/>
      <c r="H242" s="6"/>
      <c r="I242" s="6"/>
      <c r="J242" s="6"/>
      <c r="K242" s="6"/>
      <c r="L242" s="6"/>
      <c r="M242" s="6"/>
      <c r="N242" s="6"/>
      <c r="O242" s="6"/>
      <c r="P242" s="6"/>
      <c r="Q242" s="6"/>
      <c r="R242" s="6"/>
      <c r="S242" s="74"/>
      <c r="T242" s="6"/>
      <c r="U242" s="6"/>
      <c r="V242" s="6"/>
      <c r="W242" s="6"/>
    </row>
    <row r="243" spans="1:23" ht="2.1" hidden="1" customHeight="1" x14ac:dyDescent="0.2">
      <c r="A243" s="6"/>
      <c r="B243" s="43"/>
      <c r="C243" s="6"/>
      <c r="D243" s="6"/>
      <c r="E243" s="6"/>
      <c r="F243" s="6"/>
      <c r="G243" s="6"/>
      <c r="H243" s="6"/>
      <c r="I243" s="6"/>
      <c r="J243" s="6"/>
      <c r="K243" s="6"/>
      <c r="L243" s="6"/>
      <c r="M243" s="6"/>
      <c r="N243" s="6"/>
      <c r="O243" s="6"/>
      <c r="P243" s="6"/>
      <c r="Q243" s="6"/>
      <c r="R243" s="6"/>
      <c r="S243" s="74"/>
      <c r="T243" s="6"/>
      <c r="U243" s="6"/>
      <c r="V243" s="6"/>
      <c r="W243" s="6"/>
    </row>
    <row r="244" spans="1:23" ht="2.1" hidden="1" customHeight="1" x14ac:dyDescent="0.2">
      <c r="A244" s="6"/>
      <c r="B244" s="43"/>
      <c r="C244" s="6"/>
      <c r="D244" s="6"/>
      <c r="E244" s="6"/>
      <c r="F244" s="6"/>
      <c r="G244" s="6"/>
      <c r="H244" s="6"/>
      <c r="I244" s="6"/>
      <c r="J244" s="6"/>
      <c r="K244" s="6"/>
      <c r="L244" s="6"/>
      <c r="M244" s="6"/>
      <c r="N244" s="6"/>
      <c r="O244" s="6"/>
      <c r="P244" s="6"/>
      <c r="Q244" s="6"/>
      <c r="R244" s="6"/>
      <c r="S244" s="74"/>
      <c r="T244" s="6"/>
      <c r="U244" s="6"/>
      <c r="V244" s="6"/>
      <c r="W244" s="6"/>
    </row>
    <row r="245" spans="1:23" ht="2.1" hidden="1" customHeight="1" x14ac:dyDescent="0.2">
      <c r="A245" s="6"/>
      <c r="B245" s="43"/>
      <c r="C245" s="6"/>
      <c r="D245" s="6"/>
      <c r="E245" s="6"/>
      <c r="F245" s="6"/>
      <c r="G245" s="6"/>
      <c r="H245" s="6"/>
      <c r="I245" s="6"/>
      <c r="J245" s="6"/>
      <c r="K245" s="6"/>
      <c r="L245" s="6"/>
      <c r="M245" s="6"/>
      <c r="N245" s="6"/>
      <c r="O245" s="6"/>
      <c r="P245" s="6"/>
      <c r="Q245" s="6"/>
      <c r="R245" s="6"/>
      <c r="S245" s="74"/>
      <c r="T245" s="6"/>
      <c r="U245" s="6"/>
      <c r="V245" s="6"/>
      <c r="W245" s="6"/>
    </row>
    <row r="246" spans="1:23" ht="2.1" hidden="1" customHeight="1" x14ac:dyDescent="0.2">
      <c r="A246" s="6"/>
      <c r="B246" s="43"/>
      <c r="C246" s="6"/>
      <c r="D246" s="6"/>
      <c r="E246" s="6"/>
      <c r="F246" s="6"/>
      <c r="G246" s="6"/>
      <c r="H246" s="6"/>
      <c r="I246" s="6"/>
      <c r="J246" s="6"/>
      <c r="K246" s="6"/>
      <c r="L246" s="6"/>
      <c r="M246" s="6"/>
      <c r="N246" s="6"/>
      <c r="O246" s="6"/>
      <c r="P246" s="6"/>
      <c r="Q246" s="6"/>
      <c r="R246" s="6"/>
      <c r="S246" s="74"/>
      <c r="T246" s="6"/>
      <c r="U246" s="6"/>
      <c r="V246" s="6"/>
      <c r="W246" s="6"/>
    </row>
    <row r="247" spans="1:23" ht="2.1" hidden="1" customHeight="1" x14ac:dyDescent="0.2">
      <c r="A247" s="6"/>
      <c r="B247" s="43"/>
      <c r="C247" s="6"/>
      <c r="D247" s="6"/>
      <c r="E247" s="6"/>
      <c r="F247" s="6"/>
      <c r="G247" s="6"/>
      <c r="H247" s="6"/>
      <c r="I247" s="6"/>
      <c r="J247" s="6"/>
      <c r="K247" s="6"/>
      <c r="L247" s="6"/>
      <c r="M247" s="6"/>
      <c r="N247" s="6"/>
      <c r="O247" s="6"/>
      <c r="P247" s="6"/>
      <c r="Q247" s="6"/>
      <c r="R247" s="6"/>
      <c r="S247" s="74"/>
      <c r="T247" s="6"/>
      <c r="U247" s="6"/>
      <c r="V247" s="6"/>
      <c r="W247" s="6"/>
    </row>
    <row r="248" spans="1:23" ht="2.1" hidden="1" customHeight="1" x14ac:dyDescent="0.2">
      <c r="A248" s="6"/>
      <c r="B248" s="43"/>
      <c r="C248" s="6"/>
      <c r="D248" s="6"/>
      <c r="E248" s="6"/>
      <c r="F248" s="6"/>
      <c r="G248" s="6"/>
      <c r="H248" s="6"/>
      <c r="I248" s="6"/>
      <c r="J248" s="6"/>
      <c r="K248" s="6"/>
      <c r="L248" s="6"/>
      <c r="M248" s="6"/>
      <c r="N248" s="6"/>
      <c r="O248" s="6"/>
      <c r="P248" s="6"/>
      <c r="Q248" s="6"/>
      <c r="R248" s="6"/>
      <c r="S248" s="74"/>
      <c r="T248" s="6"/>
      <c r="U248" s="6"/>
      <c r="V248" s="6"/>
      <c r="W248" s="6"/>
    </row>
    <row r="249" spans="1:23" ht="2.1" hidden="1" customHeight="1" x14ac:dyDescent="0.2">
      <c r="A249" s="6"/>
      <c r="B249" s="43"/>
      <c r="C249" s="6"/>
      <c r="D249" s="6"/>
      <c r="E249" s="6"/>
      <c r="F249" s="6"/>
      <c r="G249" s="6"/>
      <c r="H249" s="6"/>
      <c r="I249" s="6"/>
      <c r="J249" s="6"/>
      <c r="K249" s="6"/>
      <c r="L249" s="6"/>
      <c r="M249" s="6"/>
      <c r="N249" s="6"/>
      <c r="O249" s="6"/>
      <c r="P249" s="6"/>
      <c r="Q249" s="6"/>
      <c r="R249" s="6"/>
      <c r="S249" s="74"/>
      <c r="T249" s="6"/>
      <c r="U249" s="6"/>
      <c r="V249" s="6"/>
      <c r="W249" s="6"/>
    </row>
    <row r="250" spans="1:23" ht="2.1" hidden="1" customHeight="1" x14ac:dyDescent="0.2">
      <c r="A250" s="6"/>
      <c r="B250" s="43"/>
      <c r="C250" s="6"/>
      <c r="D250" s="6"/>
      <c r="E250" s="6"/>
      <c r="F250" s="6"/>
      <c r="G250" s="6"/>
      <c r="H250" s="6"/>
      <c r="I250" s="6"/>
      <c r="J250" s="6"/>
      <c r="K250" s="6"/>
      <c r="L250" s="6"/>
      <c r="M250" s="6"/>
      <c r="N250" s="6"/>
      <c r="O250" s="6"/>
      <c r="P250" s="6"/>
      <c r="Q250" s="6"/>
      <c r="R250" s="6"/>
      <c r="S250" s="74"/>
      <c r="T250" s="6"/>
      <c r="U250" s="6"/>
      <c r="V250" s="6"/>
      <c r="W250" s="6"/>
    </row>
    <row r="251" spans="1:23" ht="2.1" hidden="1" customHeight="1" x14ac:dyDescent="0.2">
      <c r="A251" s="6"/>
      <c r="B251" s="43"/>
      <c r="C251" s="6"/>
      <c r="D251" s="6"/>
      <c r="E251" s="6"/>
      <c r="F251" s="6"/>
      <c r="G251" s="6"/>
      <c r="H251" s="6"/>
      <c r="I251" s="6"/>
      <c r="J251" s="6"/>
      <c r="K251" s="6"/>
      <c r="L251" s="6"/>
      <c r="M251" s="6"/>
      <c r="N251" s="6"/>
      <c r="O251" s="6"/>
      <c r="P251" s="6"/>
      <c r="Q251" s="6"/>
      <c r="R251" s="6"/>
      <c r="S251" s="74"/>
      <c r="T251" s="6"/>
      <c r="U251" s="6"/>
      <c r="V251" s="6"/>
      <c r="W251" s="6"/>
    </row>
    <row r="252" spans="1:23" ht="2.1" hidden="1" customHeight="1" x14ac:dyDescent="0.2">
      <c r="A252" s="6"/>
      <c r="B252" s="44"/>
      <c r="C252" s="11"/>
      <c r="D252" s="11"/>
      <c r="E252" s="11"/>
      <c r="F252" s="11"/>
      <c r="G252" s="11"/>
      <c r="H252" s="11"/>
      <c r="I252" s="11"/>
      <c r="J252" s="11"/>
      <c r="K252" s="11"/>
      <c r="L252" s="11"/>
      <c r="M252" s="11"/>
      <c r="N252" s="11"/>
      <c r="O252" s="11"/>
      <c r="P252" s="11"/>
      <c r="Q252" s="11"/>
      <c r="R252" s="11"/>
      <c r="S252" s="79"/>
      <c r="T252" s="6"/>
      <c r="U252" s="6"/>
      <c r="V252" s="6"/>
      <c r="W252" s="6"/>
    </row>
    <row r="253" spans="1:23" ht="8.1" hidden="1" customHeight="1" x14ac:dyDescent="0.2">
      <c r="A253" s="6"/>
      <c r="B253" s="80"/>
      <c r="C253" s="11"/>
      <c r="D253" s="11"/>
      <c r="E253" s="11"/>
      <c r="F253" s="11"/>
      <c r="G253" s="11"/>
      <c r="H253" s="11"/>
      <c r="I253" s="11"/>
      <c r="J253" s="11"/>
      <c r="K253" s="11"/>
      <c r="L253" s="11"/>
      <c r="M253" s="11"/>
      <c r="N253" s="11"/>
      <c r="O253" s="11"/>
      <c r="P253" s="11"/>
      <c r="Q253" s="11"/>
      <c r="R253" s="11"/>
      <c r="S253" s="79"/>
      <c r="T253" s="6"/>
      <c r="U253" s="6"/>
      <c r="V253" s="6"/>
      <c r="W253" s="6"/>
    </row>
    <row r="254" spans="1:23" ht="8.1" hidden="1" customHeight="1" x14ac:dyDescent="0.2">
      <c r="A254" s="6"/>
      <c r="B254" s="621" t="s">
        <v>258</v>
      </c>
      <c r="C254" s="622"/>
      <c r="D254" s="622"/>
      <c r="E254" s="622"/>
      <c r="F254" s="622"/>
      <c r="G254" s="622"/>
      <c r="H254" s="622"/>
      <c r="I254" s="622"/>
      <c r="J254" s="622"/>
      <c r="K254" s="622"/>
      <c r="L254" s="622"/>
      <c r="M254" s="622"/>
      <c r="N254" s="622"/>
      <c r="O254" s="622"/>
      <c r="P254" s="622"/>
      <c r="Q254" s="622"/>
      <c r="R254" s="622"/>
      <c r="S254" s="623"/>
      <c r="T254" s="6"/>
      <c r="U254" s="6"/>
      <c r="V254" s="6"/>
      <c r="W254" s="6"/>
    </row>
    <row r="255" spans="1:23" ht="8.1" hidden="1" customHeight="1" x14ac:dyDescent="0.2">
      <c r="A255" s="6"/>
      <c r="B255" s="69"/>
      <c r="C255" s="6"/>
      <c r="D255" s="6"/>
      <c r="E255" s="6"/>
      <c r="F255" s="6"/>
      <c r="G255" s="6"/>
      <c r="H255" s="6"/>
      <c r="I255" s="6"/>
      <c r="J255" s="6"/>
      <c r="K255" s="6"/>
      <c r="L255" s="6"/>
      <c r="M255" s="6"/>
      <c r="N255" s="6"/>
      <c r="O255" s="6"/>
      <c r="P255" s="6"/>
      <c r="Q255" s="6"/>
      <c r="R255" s="6"/>
      <c r="S255" s="74"/>
      <c r="T255" s="6"/>
      <c r="U255" s="6"/>
      <c r="V255" s="6"/>
      <c r="W255" s="6"/>
    </row>
    <row r="256" spans="1:23" ht="8.1" hidden="1" customHeight="1" x14ac:dyDescent="0.2">
      <c r="A256" s="6"/>
      <c r="B256" s="70" t="s">
        <v>259</v>
      </c>
      <c r="C256" s="6"/>
      <c r="D256" s="6"/>
      <c r="E256" s="6"/>
      <c r="F256" s="6"/>
      <c r="G256" s="6"/>
      <c r="H256" s="6"/>
      <c r="I256" s="6"/>
      <c r="J256" s="6"/>
      <c r="K256" s="6"/>
      <c r="L256" s="6"/>
      <c r="M256" s="6"/>
      <c r="N256" s="6"/>
      <c r="O256" s="6"/>
      <c r="P256" s="6"/>
      <c r="Q256" s="6"/>
      <c r="R256" s="6"/>
      <c r="S256" s="74"/>
      <c r="T256" s="6"/>
      <c r="U256" s="6"/>
      <c r="V256" s="6"/>
      <c r="W256" s="6"/>
    </row>
    <row r="257" spans="1:23" ht="8.1" hidden="1" customHeight="1" x14ac:dyDescent="0.2">
      <c r="A257" s="6"/>
      <c r="B257" s="70" t="s">
        <v>260</v>
      </c>
      <c r="C257" s="6"/>
      <c r="D257" s="6"/>
      <c r="E257" s="6"/>
      <c r="F257" s="6"/>
      <c r="G257" s="6"/>
      <c r="H257" s="6"/>
      <c r="I257" s="6"/>
      <c r="J257" s="6"/>
      <c r="K257" s="6"/>
      <c r="L257" s="6"/>
      <c r="M257" s="6"/>
      <c r="N257" s="6"/>
      <c r="O257" s="6"/>
      <c r="P257" s="6"/>
      <c r="Q257" s="6"/>
      <c r="R257" s="6"/>
      <c r="S257" s="74"/>
      <c r="T257" s="6"/>
      <c r="U257" s="6"/>
      <c r="V257" s="6"/>
      <c r="W257" s="6"/>
    </row>
    <row r="258" spans="1:23" ht="8.1" hidden="1" customHeight="1" x14ac:dyDescent="0.2">
      <c r="A258" s="6"/>
      <c r="B258" s="70" t="s">
        <v>333</v>
      </c>
      <c r="C258" s="6"/>
      <c r="D258" s="6"/>
      <c r="E258" s="6"/>
      <c r="F258" s="6"/>
      <c r="G258" s="6"/>
      <c r="H258" s="6"/>
      <c r="I258" s="6"/>
      <c r="J258" s="6"/>
      <c r="K258" s="6"/>
      <c r="L258" s="6"/>
      <c r="M258" s="6"/>
      <c r="N258" s="6"/>
      <c r="O258" s="6"/>
      <c r="P258" s="6"/>
      <c r="Q258" s="6"/>
      <c r="R258" s="6"/>
      <c r="S258" s="74"/>
      <c r="T258" s="6"/>
      <c r="U258" s="6"/>
      <c r="V258" s="6"/>
      <c r="W258" s="6"/>
    </row>
    <row r="259" spans="1:23" ht="8.1" hidden="1" customHeight="1" x14ac:dyDescent="0.2">
      <c r="A259" s="6"/>
      <c r="B259" s="70"/>
      <c r="C259" s="6"/>
      <c r="D259" s="6"/>
      <c r="E259" s="6"/>
      <c r="F259" s="6"/>
      <c r="G259" s="6"/>
      <c r="H259" s="6"/>
      <c r="I259" s="6"/>
      <c r="J259" s="6"/>
      <c r="K259" s="6"/>
      <c r="L259" s="6"/>
      <c r="M259" s="6"/>
      <c r="N259" s="6"/>
      <c r="O259" s="6"/>
      <c r="P259" s="6"/>
      <c r="Q259" s="6"/>
      <c r="R259" s="6"/>
      <c r="S259" s="74"/>
      <c r="T259" s="6"/>
      <c r="U259" s="6"/>
      <c r="V259" s="6"/>
      <c r="W259" s="6"/>
    </row>
    <row r="260" spans="1:23" ht="8.1" hidden="1" customHeight="1" x14ac:dyDescent="0.2">
      <c r="A260" s="6"/>
      <c r="B260" s="70" t="s">
        <v>316</v>
      </c>
      <c r="C260" s="6"/>
      <c r="D260" s="6"/>
      <c r="E260" s="6"/>
      <c r="F260" s="6"/>
      <c r="G260" s="6"/>
      <c r="H260" s="6"/>
      <c r="I260" s="6"/>
      <c r="J260" s="6"/>
      <c r="K260" s="6"/>
      <c r="L260" s="6"/>
      <c r="M260" s="6"/>
      <c r="N260" s="6"/>
      <c r="O260" s="6"/>
      <c r="P260" s="6"/>
      <c r="Q260" s="6"/>
      <c r="R260" s="6"/>
      <c r="S260" s="74"/>
      <c r="T260" s="6"/>
      <c r="U260" s="6"/>
      <c r="V260" s="6"/>
      <c r="W260" s="6"/>
    </row>
    <row r="261" spans="1:23" ht="8.1" hidden="1" customHeight="1" x14ac:dyDescent="0.2">
      <c r="A261" s="6"/>
      <c r="B261" s="70" t="s">
        <v>317</v>
      </c>
      <c r="C261" s="6"/>
      <c r="D261" s="6"/>
      <c r="E261" s="6"/>
      <c r="F261" s="6"/>
      <c r="G261" s="6"/>
      <c r="H261" s="6"/>
      <c r="I261" s="6"/>
      <c r="J261" s="6"/>
      <c r="K261" s="6"/>
      <c r="L261" s="6"/>
      <c r="M261" s="6"/>
      <c r="N261" s="6"/>
      <c r="O261" s="6"/>
      <c r="P261" s="6"/>
      <c r="Q261" s="6"/>
      <c r="R261" s="6"/>
      <c r="S261" s="74"/>
      <c r="T261" s="6"/>
      <c r="U261" s="6"/>
      <c r="V261" s="6"/>
      <c r="W261" s="6"/>
    </row>
    <row r="262" spans="1:23" ht="8.1" hidden="1" customHeight="1" x14ac:dyDescent="0.2">
      <c r="A262" s="6"/>
      <c r="B262" s="70" t="s">
        <v>262</v>
      </c>
      <c r="C262" s="6"/>
      <c r="D262" s="6"/>
      <c r="E262" s="6"/>
      <c r="F262" s="6"/>
      <c r="G262" s="6"/>
      <c r="H262" s="6"/>
      <c r="I262" s="6"/>
      <c r="J262" s="6"/>
      <c r="K262" s="6"/>
      <c r="L262" s="6"/>
      <c r="M262" s="6"/>
      <c r="N262" s="6"/>
      <c r="O262" s="6"/>
      <c r="P262" s="6"/>
      <c r="Q262" s="6"/>
      <c r="R262" s="6"/>
      <c r="S262" s="74"/>
      <c r="T262" s="6"/>
      <c r="U262" s="6"/>
      <c r="V262" s="6"/>
      <c r="W262" s="6"/>
    </row>
    <row r="263" spans="1:23" ht="8.1" hidden="1" customHeight="1" x14ac:dyDescent="0.2">
      <c r="A263" s="6"/>
      <c r="B263" s="70" t="s">
        <v>263</v>
      </c>
      <c r="C263" s="6"/>
      <c r="D263" s="6"/>
      <c r="E263" s="6"/>
      <c r="F263" s="6"/>
      <c r="G263" s="6"/>
      <c r="H263" s="6"/>
      <c r="I263" s="6"/>
      <c r="J263" s="6"/>
      <c r="K263" s="6"/>
      <c r="L263" s="6"/>
      <c r="M263" s="6"/>
      <c r="N263" s="6"/>
      <c r="O263" s="6"/>
      <c r="P263" s="6"/>
      <c r="Q263" s="6"/>
      <c r="R263" s="6"/>
      <c r="S263" s="74"/>
      <c r="T263" s="6"/>
      <c r="U263" s="6"/>
      <c r="V263" s="6"/>
      <c r="W263" s="6"/>
    </row>
    <row r="264" spans="1:23" ht="8.1" hidden="1" customHeight="1" x14ac:dyDescent="0.2">
      <c r="A264" s="6"/>
      <c r="B264" s="70" t="s">
        <v>264</v>
      </c>
      <c r="C264" s="6"/>
      <c r="D264" s="6"/>
      <c r="E264" s="6"/>
      <c r="F264" s="6"/>
      <c r="G264" s="6"/>
      <c r="H264" s="6"/>
      <c r="I264" s="6"/>
      <c r="J264" s="6"/>
      <c r="K264" s="6"/>
      <c r="L264" s="6"/>
      <c r="M264" s="6"/>
      <c r="N264" s="6"/>
      <c r="O264" s="6"/>
      <c r="P264" s="6"/>
      <c r="Q264" s="6"/>
      <c r="R264" s="6"/>
      <c r="S264" s="74"/>
      <c r="T264" s="6"/>
      <c r="U264" s="6"/>
      <c r="V264" s="6"/>
      <c r="W264" s="6"/>
    </row>
    <row r="265" spans="1:23" ht="8.1" hidden="1" customHeight="1" x14ac:dyDescent="0.2">
      <c r="A265" s="6"/>
      <c r="B265" s="70" t="s">
        <v>334</v>
      </c>
      <c r="C265" s="6"/>
      <c r="D265" s="6"/>
      <c r="E265" s="6"/>
      <c r="F265" s="6"/>
      <c r="G265" s="6"/>
      <c r="H265" s="6"/>
      <c r="I265" s="6"/>
      <c r="J265" s="6"/>
      <c r="K265" s="6"/>
      <c r="L265" s="6"/>
      <c r="M265" s="6"/>
      <c r="N265" s="6"/>
      <c r="O265" s="6"/>
      <c r="P265" s="6"/>
      <c r="Q265" s="6"/>
      <c r="R265" s="6"/>
      <c r="S265" s="74"/>
      <c r="T265" s="6"/>
      <c r="U265" s="6"/>
      <c r="V265" s="6"/>
      <c r="W265" s="6"/>
    </row>
    <row r="266" spans="1:23" ht="8.1" hidden="1" customHeight="1" x14ac:dyDescent="0.2">
      <c r="A266" s="6"/>
      <c r="B266" s="70" t="s">
        <v>335</v>
      </c>
      <c r="C266" s="6"/>
      <c r="D266" s="6"/>
      <c r="E266" s="6"/>
      <c r="F266" s="6"/>
      <c r="G266" s="6"/>
      <c r="H266" s="6"/>
      <c r="I266" s="6"/>
      <c r="J266" s="6"/>
      <c r="K266" s="6"/>
      <c r="L266" s="6"/>
      <c r="M266" s="6"/>
      <c r="N266" s="6"/>
      <c r="O266" s="6"/>
      <c r="P266" s="6"/>
      <c r="Q266" s="6"/>
      <c r="R266" s="6"/>
      <c r="S266" s="74"/>
      <c r="T266" s="6"/>
      <c r="U266" s="6"/>
      <c r="V266" s="6"/>
      <c r="W266" s="6"/>
    </row>
    <row r="267" spans="1:23" ht="8.1" hidden="1" customHeight="1" x14ac:dyDescent="0.2">
      <c r="A267" s="6"/>
      <c r="B267" s="70" t="s">
        <v>336</v>
      </c>
      <c r="C267" s="6"/>
      <c r="D267" s="6"/>
      <c r="E267" s="6"/>
      <c r="F267" s="6"/>
      <c r="G267" s="6"/>
      <c r="H267" s="6"/>
      <c r="I267" s="6"/>
      <c r="J267" s="6"/>
      <c r="K267" s="6"/>
      <c r="L267" s="6"/>
      <c r="M267" s="6"/>
      <c r="N267" s="6"/>
      <c r="O267" s="6"/>
      <c r="P267" s="6"/>
      <c r="Q267" s="6"/>
      <c r="R267" s="6"/>
      <c r="S267" s="74"/>
      <c r="T267" s="6"/>
      <c r="U267" s="6"/>
      <c r="V267" s="6"/>
      <c r="W267" s="6"/>
    </row>
    <row r="268" spans="1:23" ht="8.1" hidden="1" customHeight="1" x14ac:dyDescent="0.2">
      <c r="A268" s="6"/>
      <c r="B268" s="70" t="s">
        <v>278</v>
      </c>
      <c r="C268" s="6"/>
      <c r="D268" s="6"/>
      <c r="E268" s="6"/>
      <c r="F268" s="6"/>
      <c r="G268" s="6"/>
      <c r="H268" s="6"/>
      <c r="I268" s="6"/>
      <c r="J268" s="6"/>
      <c r="K268" s="6"/>
      <c r="L268" s="6"/>
      <c r="M268" s="6"/>
      <c r="N268" s="6"/>
      <c r="O268" s="6"/>
      <c r="P268" s="6"/>
      <c r="Q268" s="6"/>
      <c r="R268" s="6"/>
      <c r="S268" s="74"/>
      <c r="T268" s="6"/>
      <c r="U268" s="6"/>
      <c r="V268" s="6"/>
      <c r="W268" s="6"/>
    </row>
    <row r="269" spans="1:23" ht="8.1" hidden="1" customHeight="1" x14ac:dyDescent="0.2">
      <c r="A269" s="6"/>
      <c r="B269" s="70" t="s">
        <v>337</v>
      </c>
      <c r="C269" s="6"/>
      <c r="D269" s="6"/>
      <c r="E269" s="6"/>
      <c r="F269" s="6"/>
      <c r="G269" s="6"/>
      <c r="H269" s="6"/>
      <c r="I269" s="6"/>
      <c r="J269" s="6"/>
      <c r="K269" s="6"/>
      <c r="L269" s="6"/>
      <c r="M269" s="6"/>
      <c r="N269" s="6"/>
      <c r="O269" s="6"/>
      <c r="P269" s="6"/>
      <c r="Q269" s="6"/>
      <c r="R269" s="6"/>
      <c r="S269" s="74"/>
      <c r="T269" s="6"/>
      <c r="U269" s="6"/>
      <c r="V269" s="6"/>
      <c r="W269" s="6"/>
    </row>
    <row r="270" spans="1:23" ht="8.1" hidden="1" customHeight="1" x14ac:dyDescent="0.2">
      <c r="A270" s="6"/>
      <c r="B270" s="70" t="s">
        <v>338</v>
      </c>
      <c r="C270" s="6"/>
      <c r="D270" s="6"/>
      <c r="E270" s="6"/>
      <c r="F270" s="6"/>
      <c r="G270" s="6"/>
      <c r="H270" s="6"/>
      <c r="I270" s="6"/>
      <c r="J270" s="6"/>
      <c r="K270" s="6"/>
      <c r="L270" s="6"/>
      <c r="M270" s="6"/>
      <c r="N270" s="6"/>
      <c r="O270" s="6"/>
      <c r="P270" s="6"/>
      <c r="Q270" s="6"/>
      <c r="R270" s="6"/>
      <c r="S270" s="74"/>
      <c r="T270" s="6"/>
      <c r="U270" s="6"/>
      <c r="V270" s="6"/>
      <c r="W270" s="6"/>
    </row>
    <row r="271" spans="1:23" ht="8.1" hidden="1" customHeight="1" x14ac:dyDescent="0.2">
      <c r="A271" s="6"/>
      <c r="B271" s="70" t="s">
        <v>339</v>
      </c>
      <c r="C271" s="6"/>
      <c r="D271" s="6"/>
      <c r="E271" s="6"/>
      <c r="F271" s="6"/>
      <c r="G271" s="6"/>
      <c r="H271" s="6"/>
      <c r="I271" s="6"/>
      <c r="J271" s="6"/>
      <c r="K271" s="6"/>
      <c r="L271" s="6"/>
      <c r="M271" s="6"/>
      <c r="N271" s="6"/>
      <c r="O271" s="6"/>
      <c r="P271" s="6"/>
      <c r="Q271" s="6"/>
      <c r="R271" s="6"/>
      <c r="S271" s="74"/>
      <c r="T271" s="6"/>
      <c r="U271" s="6"/>
      <c r="V271" s="6"/>
      <c r="W271" s="6"/>
    </row>
    <row r="272" spans="1:23" ht="8.1" hidden="1" customHeight="1" x14ac:dyDescent="0.2">
      <c r="A272" s="6"/>
      <c r="B272" s="70"/>
      <c r="C272" s="6"/>
      <c r="D272" s="6"/>
      <c r="E272" s="6"/>
      <c r="F272" s="6"/>
      <c r="G272" s="6"/>
      <c r="H272" s="6"/>
      <c r="I272" s="6"/>
      <c r="J272" s="6"/>
      <c r="K272" s="6"/>
      <c r="L272" s="6"/>
      <c r="M272" s="6"/>
      <c r="N272" s="6"/>
      <c r="O272" s="6"/>
      <c r="P272" s="6"/>
      <c r="Q272" s="6"/>
      <c r="R272" s="6"/>
      <c r="S272" s="74"/>
      <c r="T272" s="6"/>
      <c r="U272" s="6"/>
      <c r="V272" s="6"/>
      <c r="W272" s="6"/>
    </row>
    <row r="273" spans="1:23" ht="8.1" hidden="1" customHeight="1" x14ac:dyDescent="0.2">
      <c r="A273" s="6"/>
      <c r="B273" s="70" t="s">
        <v>340</v>
      </c>
      <c r="C273" s="6"/>
      <c r="D273" s="6"/>
      <c r="E273" s="6"/>
      <c r="F273" s="6"/>
      <c r="G273" s="6"/>
      <c r="H273" s="6"/>
      <c r="I273" s="6"/>
      <c r="J273" s="6"/>
      <c r="K273" s="6"/>
      <c r="L273" s="6"/>
      <c r="M273" s="6"/>
      <c r="N273" s="6"/>
      <c r="O273" s="6"/>
      <c r="P273" s="6"/>
      <c r="Q273" s="6"/>
      <c r="R273" s="6"/>
      <c r="S273" s="74"/>
      <c r="T273" s="6"/>
      <c r="U273" s="6"/>
      <c r="V273" s="6"/>
      <c r="W273" s="6"/>
    </row>
    <row r="274" spans="1:23" ht="8.1" hidden="1" customHeight="1" x14ac:dyDescent="0.2">
      <c r="A274" s="6"/>
      <c r="B274" s="70" t="s">
        <v>341</v>
      </c>
      <c r="C274" s="6"/>
      <c r="D274" s="6"/>
      <c r="E274" s="6"/>
      <c r="F274" s="6"/>
      <c r="G274" s="6"/>
      <c r="H274" s="6"/>
      <c r="I274" s="6"/>
      <c r="J274" s="6"/>
      <c r="K274" s="6"/>
      <c r="L274" s="6"/>
      <c r="M274" s="6"/>
      <c r="N274" s="6"/>
      <c r="O274" s="6"/>
      <c r="P274" s="6"/>
      <c r="Q274" s="6"/>
      <c r="R274" s="6"/>
      <c r="S274" s="74"/>
      <c r="T274" s="6"/>
      <c r="U274" s="6"/>
      <c r="V274" s="6"/>
      <c r="W274" s="6"/>
    </row>
    <row r="275" spans="1:23" ht="8.1" hidden="1" customHeight="1" x14ac:dyDescent="0.2">
      <c r="A275" s="6"/>
      <c r="B275" s="70" t="s">
        <v>265</v>
      </c>
      <c r="C275" s="6"/>
      <c r="D275" s="6"/>
      <c r="E275" s="6"/>
      <c r="F275" s="6"/>
      <c r="G275" s="6"/>
      <c r="H275" s="6"/>
      <c r="I275" s="6"/>
      <c r="J275" s="6"/>
      <c r="K275" s="6"/>
      <c r="L275" s="6"/>
      <c r="M275" s="6"/>
      <c r="N275" s="6"/>
      <c r="O275" s="6"/>
      <c r="P275" s="6"/>
      <c r="Q275" s="6"/>
      <c r="R275" s="6"/>
      <c r="S275" s="74"/>
      <c r="T275" s="6"/>
      <c r="U275" s="6"/>
      <c r="V275" s="6"/>
      <c r="W275" s="6"/>
    </row>
    <row r="276" spans="1:23" ht="8.1" hidden="1" customHeight="1" x14ac:dyDescent="0.2">
      <c r="A276" s="6"/>
      <c r="B276" s="70"/>
      <c r="C276" s="6"/>
      <c r="D276" s="6"/>
      <c r="E276" s="6"/>
      <c r="F276" s="6"/>
      <c r="G276" s="6"/>
      <c r="H276" s="6"/>
      <c r="I276" s="6"/>
      <c r="J276" s="6"/>
      <c r="K276" s="6"/>
      <c r="L276" s="6"/>
      <c r="M276" s="6"/>
      <c r="N276" s="6"/>
      <c r="O276" s="6"/>
      <c r="P276" s="6"/>
      <c r="Q276" s="6"/>
      <c r="R276" s="6"/>
      <c r="S276" s="74"/>
      <c r="T276" s="6"/>
      <c r="U276" s="6"/>
      <c r="V276" s="6"/>
      <c r="W276" s="6"/>
    </row>
    <row r="277" spans="1:23" ht="8.1" hidden="1" customHeight="1" x14ac:dyDescent="0.2">
      <c r="A277" s="6"/>
      <c r="B277" s="70" t="s">
        <v>342</v>
      </c>
      <c r="C277" s="6"/>
      <c r="D277" s="6"/>
      <c r="E277" s="6"/>
      <c r="F277" s="6"/>
      <c r="G277" s="6"/>
      <c r="H277" s="6"/>
      <c r="I277" s="6"/>
      <c r="J277" s="6"/>
      <c r="K277" s="6"/>
      <c r="L277" s="6"/>
      <c r="M277" s="6"/>
      <c r="N277" s="6"/>
      <c r="O277" s="6"/>
      <c r="P277" s="6"/>
      <c r="Q277" s="6"/>
      <c r="R277" s="6"/>
      <c r="S277" s="74"/>
      <c r="T277" s="6"/>
      <c r="U277" s="6"/>
      <c r="V277" s="6"/>
      <c r="W277" s="6"/>
    </row>
    <row r="278" spans="1:23" ht="8.1" hidden="1" customHeight="1" x14ac:dyDescent="0.2">
      <c r="A278" s="6"/>
      <c r="B278" s="70"/>
      <c r="C278" s="6"/>
      <c r="D278" s="6"/>
      <c r="E278" s="6"/>
      <c r="F278" s="6"/>
      <c r="G278" s="6"/>
      <c r="H278" s="6"/>
      <c r="I278" s="6"/>
      <c r="J278" s="6"/>
      <c r="K278" s="6"/>
      <c r="L278" s="6"/>
      <c r="M278" s="6"/>
      <c r="N278" s="6"/>
      <c r="O278" s="6"/>
      <c r="P278" s="6"/>
      <c r="Q278" s="6"/>
      <c r="R278" s="6"/>
      <c r="S278" s="74"/>
      <c r="T278" s="6"/>
      <c r="U278" s="6"/>
      <c r="V278" s="6"/>
      <c r="W278" s="6"/>
    </row>
    <row r="279" spans="1:23" ht="8.1" hidden="1" customHeight="1" x14ac:dyDescent="0.2">
      <c r="A279" s="6"/>
      <c r="B279" s="70" t="s">
        <v>343</v>
      </c>
      <c r="C279" s="6"/>
      <c r="D279" s="6"/>
      <c r="E279" s="6"/>
      <c r="F279" s="6"/>
      <c r="G279" s="6"/>
      <c r="H279" s="6"/>
      <c r="I279" s="6"/>
      <c r="J279" s="6"/>
      <c r="K279" s="6"/>
      <c r="L279" s="6"/>
      <c r="M279" s="6"/>
      <c r="N279" s="6"/>
      <c r="O279" s="6"/>
      <c r="P279" s="6"/>
      <c r="Q279" s="6"/>
      <c r="R279" s="6"/>
      <c r="S279" s="74"/>
      <c r="T279" s="6"/>
      <c r="U279" s="6"/>
      <c r="V279" s="6"/>
      <c r="W279" s="6"/>
    </row>
    <row r="280" spans="1:23" ht="8.1" hidden="1" customHeight="1" x14ac:dyDescent="0.2">
      <c r="A280" s="6"/>
      <c r="B280" s="70" t="s">
        <v>344</v>
      </c>
      <c r="C280" s="6"/>
      <c r="D280" s="6"/>
      <c r="E280" s="6"/>
      <c r="F280" s="6"/>
      <c r="G280" s="6"/>
      <c r="H280" s="6"/>
      <c r="I280" s="6"/>
      <c r="J280" s="6"/>
      <c r="K280" s="6"/>
      <c r="L280" s="6"/>
      <c r="M280" s="6"/>
      <c r="N280" s="6"/>
      <c r="O280" s="6"/>
      <c r="P280" s="6"/>
      <c r="Q280" s="6"/>
      <c r="R280" s="6"/>
      <c r="S280" s="74"/>
      <c r="T280" s="6"/>
      <c r="U280" s="6"/>
      <c r="V280" s="6"/>
      <c r="W280" s="6"/>
    </row>
    <row r="281" spans="1:23" ht="8.1" hidden="1" customHeight="1" x14ac:dyDescent="0.2">
      <c r="A281" s="6"/>
      <c r="B281" s="70"/>
      <c r="C281" s="6"/>
      <c r="D281" s="6"/>
      <c r="E281" s="6"/>
      <c r="F281" s="6"/>
      <c r="G281" s="6"/>
      <c r="H281" s="6"/>
      <c r="I281" s="6"/>
      <c r="J281" s="6"/>
      <c r="K281" s="6"/>
      <c r="L281" s="6"/>
      <c r="M281" s="6"/>
      <c r="N281" s="6"/>
      <c r="O281" s="6"/>
      <c r="P281" s="6"/>
      <c r="Q281" s="6"/>
      <c r="R281" s="6"/>
      <c r="S281" s="74"/>
      <c r="T281" s="6"/>
      <c r="U281" s="6"/>
      <c r="V281" s="6"/>
      <c r="W281" s="6"/>
    </row>
    <row r="282" spans="1:23" ht="8.1" hidden="1" customHeight="1" x14ac:dyDescent="0.2">
      <c r="A282" s="6"/>
      <c r="B282" s="70" t="s">
        <v>261</v>
      </c>
      <c r="C282" s="6"/>
      <c r="D282" s="6"/>
      <c r="E282" s="6"/>
      <c r="F282" s="6"/>
      <c r="G282" s="6"/>
      <c r="H282" s="6"/>
      <c r="I282" s="6"/>
      <c r="J282" s="6"/>
      <c r="K282" s="6"/>
      <c r="L282" s="6"/>
      <c r="M282" s="6"/>
      <c r="N282" s="6"/>
      <c r="O282" s="6"/>
      <c r="P282" s="6"/>
      <c r="Q282" s="6"/>
      <c r="R282" s="6"/>
      <c r="S282" s="74"/>
      <c r="T282" s="6"/>
      <c r="U282" s="6"/>
      <c r="V282" s="6"/>
      <c r="W282" s="6"/>
    </row>
    <row r="283" spans="1:23" ht="8.1" hidden="1" customHeight="1" x14ac:dyDescent="0.2">
      <c r="A283" s="6"/>
      <c r="B283" s="70"/>
      <c r="C283" s="6"/>
      <c r="D283" s="6"/>
      <c r="E283" s="6"/>
      <c r="F283" s="6"/>
      <c r="G283" s="6"/>
      <c r="H283" s="6"/>
      <c r="I283" s="6"/>
      <c r="J283" s="6"/>
      <c r="K283" s="6"/>
      <c r="L283" s="6"/>
      <c r="M283" s="6"/>
      <c r="N283" s="6"/>
      <c r="O283" s="6"/>
      <c r="P283" s="6"/>
      <c r="Q283" s="6"/>
      <c r="R283" s="6"/>
      <c r="S283" s="74"/>
      <c r="T283" s="6"/>
      <c r="U283" s="6"/>
      <c r="V283" s="6"/>
      <c r="W283" s="6"/>
    </row>
    <row r="284" spans="1:23" ht="8.1" hidden="1" customHeight="1" x14ac:dyDescent="0.2">
      <c r="A284" s="6"/>
      <c r="B284" s="70" t="s">
        <v>345</v>
      </c>
      <c r="C284" s="6"/>
      <c r="D284" s="6"/>
      <c r="E284" s="6"/>
      <c r="F284" s="6"/>
      <c r="G284" s="6"/>
      <c r="H284" s="6"/>
      <c r="I284" s="6"/>
      <c r="J284" s="6"/>
      <c r="K284" s="6"/>
      <c r="L284" s="6"/>
      <c r="M284" s="6"/>
      <c r="N284" s="6"/>
      <c r="O284" s="6"/>
      <c r="P284" s="6"/>
      <c r="Q284" s="6"/>
      <c r="R284" s="6"/>
      <c r="S284" s="74"/>
      <c r="T284" s="6"/>
      <c r="U284" s="6"/>
      <c r="V284" s="6"/>
      <c r="W284" s="6"/>
    </row>
    <row r="285" spans="1:23" ht="8.1" hidden="1" customHeight="1" x14ac:dyDescent="0.2">
      <c r="A285" s="6"/>
      <c r="B285" s="70" t="s">
        <v>346</v>
      </c>
      <c r="C285" s="6"/>
      <c r="D285" s="6"/>
      <c r="E285" s="6"/>
      <c r="F285" s="6"/>
      <c r="G285" s="6"/>
      <c r="H285" s="6"/>
      <c r="I285" s="6"/>
      <c r="J285" s="6"/>
      <c r="K285" s="6"/>
      <c r="L285" s="6"/>
      <c r="M285" s="6"/>
      <c r="N285" s="6"/>
      <c r="O285" s="6"/>
      <c r="P285" s="6"/>
      <c r="Q285" s="6"/>
      <c r="R285" s="6"/>
      <c r="S285" s="74"/>
      <c r="T285" s="6"/>
      <c r="U285" s="6"/>
      <c r="V285" s="6"/>
      <c r="W285" s="6"/>
    </row>
    <row r="286" spans="1:23" ht="8.1" hidden="1" customHeight="1" x14ac:dyDescent="0.2">
      <c r="A286" s="6"/>
      <c r="B286" s="70"/>
      <c r="C286" s="6"/>
      <c r="D286" s="6"/>
      <c r="E286" s="6"/>
      <c r="F286" s="6"/>
      <c r="G286" s="6"/>
      <c r="H286" s="6"/>
      <c r="I286" s="6"/>
      <c r="J286" s="6"/>
      <c r="K286" s="6"/>
      <c r="L286" s="6"/>
      <c r="M286" s="6"/>
      <c r="N286" s="6"/>
      <c r="O286" s="6"/>
      <c r="P286" s="6"/>
      <c r="Q286" s="6"/>
      <c r="R286" s="6"/>
      <c r="S286" s="74"/>
      <c r="T286" s="6"/>
      <c r="U286" s="6"/>
      <c r="V286" s="6"/>
      <c r="W286" s="6"/>
    </row>
    <row r="287" spans="1:23" ht="8.1" hidden="1" customHeight="1" x14ac:dyDescent="0.2">
      <c r="A287" s="6"/>
      <c r="B287" s="70" t="s">
        <v>347</v>
      </c>
      <c r="C287" s="6"/>
      <c r="D287" s="6"/>
      <c r="E287" s="6"/>
      <c r="F287" s="6"/>
      <c r="G287" s="6"/>
      <c r="H287" s="6"/>
      <c r="I287" s="6"/>
      <c r="J287" s="6"/>
      <c r="K287" s="6"/>
      <c r="L287" s="6"/>
      <c r="M287" s="6"/>
      <c r="N287" s="6"/>
      <c r="O287" s="6"/>
      <c r="P287" s="6"/>
      <c r="Q287" s="6"/>
      <c r="R287" s="6"/>
      <c r="S287" s="74"/>
      <c r="T287" s="6"/>
      <c r="U287" s="6"/>
      <c r="V287" s="6"/>
      <c r="W287" s="6"/>
    </row>
    <row r="288" spans="1:23" ht="8.1" hidden="1" customHeight="1" x14ac:dyDescent="0.2">
      <c r="A288" s="6"/>
      <c r="B288" s="70" t="s">
        <v>348</v>
      </c>
      <c r="C288" s="6"/>
      <c r="D288" s="6"/>
      <c r="E288" s="6"/>
      <c r="F288" s="6"/>
      <c r="G288" s="6"/>
      <c r="H288" s="6"/>
      <c r="I288" s="6"/>
      <c r="J288" s="6"/>
      <c r="K288" s="6"/>
      <c r="L288" s="6"/>
      <c r="M288" s="6"/>
      <c r="N288" s="6"/>
      <c r="O288" s="6"/>
      <c r="P288" s="6"/>
      <c r="Q288" s="6"/>
      <c r="R288" s="6"/>
      <c r="S288" s="74"/>
      <c r="T288" s="6"/>
      <c r="U288" s="6"/>
      <c r="V288" s="6"/>
      <c r="W288" s="6"/>
    </row>
    <row r="289" spans="1:23" ht="8.1" hidden="1" customHeight="1" x14ac:dyDescent="0.2">
      <c r="A289" s="6"/>
      <c r="B289" s="66"/>
      <c r="C289" s="11"/>
      <c r="D289" s="11"/>
      <c r="E289" s="11"/>
      <c r="F289" s="11"/>
      <c r="G289" s="11"/>
      <c r="H289" s="11"/>
      <c r="I289" s="11"/>
      <c r="J289" s="11"/>
      <c r="K289" s="11"/>
      <c r="L289" s="11"/>
      <c r="M289" s="11"/>
      <c r="N289" s="11"/>
      <c r="O289" s="11"/>
      <c r="P289" s="11"/>
      <c r="Q289" s="11"/>
      <c r="R289" s="11"/>
      <c r="S289" s="79"/>
      <c r="T289" s="6"/>
      <c r="U289" s="6"/>
      <c r="V289" s="6"/>
      <c r="W289" s="6"/>
    </row>
    <row r="290" spans="1:23" ht="8.1" hidden="1"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row>
    <row r="291" spans="1:23" ht="8.1" hidden="1" customHeight="1" x14ac:dyDescent="0.2">
      <c r="A291" s="6"/>
      <c r="B291" s="621" t="s">
        <v>187</v>
      </c>
      <c r="C291" s="622"/>
      <c r="D291" s="622"/>
      <c r="E291" s="622"/>
      <c r="F291" s="622"/>
      <c r="G291" s="622"/>
      <c r="H291" s="622"/>
      <c r="I291" s="622"/>
      <c r="J291" s="622"/>
      <c r="K291" s="622"/>
      <c r="L291" s="622"/>
      <c r="M291" s="622"/>
      <c r="N291" s="622"/>
      <c r="O291" s="622"/>
      <c r="P291" s="622"/>
      <c r="Q291" s="622"/>
      <c r="R291" s="622"/>
      <c r="S291" s="623"/>
      <c r="T291" s="6"/>
      <c r="U291" s="6"/>
      <c r="V291" s="6"/>
      <c r="W291" s="6"/>
    </row>
    <row r="292" spans="1:23" ht="8.1" hidden="1" customHeight="1" x14ac:dyDescent="0.2">
      <c r="A292" s="6"/>
      <c r="B292" s="69"/>
      <c r="C292" s="6"/>
      <c r="D292" s="6"/>
      <c r="E292" s="6"/>
      <c r="F292" s="6"/>
      <c r="G292" s="6"/>
      <c r="H292" s="6"/>
      <c r="I292" s="6"/>
      <c r="J292" s="6"/>
      <c r="K292" s="6"/>
      <c r="L292" s="6"/>
      <c r="M292" s="6"/>
      <c r="N292" s="6"/>
      <c r="O292" s="6"/>
      <c r="P292" s="6"/>
      <c r="Q292" s="6"/>
      <c r="R292" s="6"/>
      <c r="S292" s="74"/>
      <c r="T292" s="6"/>
      <c r="U292" s="6"/>
      <c r="V292" s="6"/>
      <c r="W292" s="6"/>
    </row>
    <row r="293" spans="1:23" ht="8.1" hidden="1" customHeight="1" x14ac:dyDescent="0.2">
      <c r="A293" s="6"/>
      <c r="B293" s="70" t="s">
        <v>320</v>
      </c>
      <c r="C293" s="6"/>
      <c r="D293" s="6"/>
      <c r="E293" s="6"/>
      <c r="F293" s="6"/>
      <c r="G293" s="6"/>
      <c r="H293" s="6"/>
      <c r="I293" s="6"/>
      <c r="J293" s="6"/>
      <c r="K293" s="6"/>
      <c r="L293" s="6"/>
      <c r="M293" s="6"/>
      <c r="N293" s="6"/>
      <c r="O293" s="6"/>
      <c r="P293" s="6"/>
      <c r="Q293" s="6"/>
      <c r="R293" s="6"/>
      <c r="S293" s="74"/>
      <c r="T293" s="6"/>
      <c r="U293" s="6"/>
      <c r="V293" s="6"/>
      <c r="W293" s="6"/>
    </row>
    <row r="294" spans="1:23" ht="8.1" hidden="1" customHeight="1" x14ac:dyDescent="0.2">
      <c r="A294" s="6"/>
      <c r="B294" s="70" t="s">
        <v>321</v>
      </c>
      <c r="C294" s="6"/>
      <c r="D294" s="6"/>
      <c r="E294" s="6"/>
      <c r="F294" s="6"/>
      <c r="G294" s="6"/>
      <c r="H294" s="6"/>
      <c r="I294" s="6"/>
      <c r="J294" s="6"/>
      <c r="K294" s="6"/>
      <c r="L294" s="6"/>
      <c r="M294" s="6"/>
      <c r="N294" s="6"/>
      <c r="O294" s="6"/>
      <c r="P294" s="6"/>
      <c r="Q294" s="6"/>
      <c r="R294" s="6"/>
      <c r="S294" s="74"/>
      <c r="T294" s="6"/>
      <c r="U294" s="6"/>
      <c r="V294" s="6"/>
      <c r="W294" s="6"/>
    </row>
    <row r="295" spans="1:23" ht="8.1" hidden="1" customHeight="1" x14ac:dyDescent="0.2">
      <c r="A295" s="6"/>
      <c r="B295" s="70"/>
      <c r="C295" s="6"/>
      <c r="D295" s="6"/>
      <c r="E295" s="6"/>
      <c r="F295" s="6"/>
      <c r="G295" s="6"/>
      <c r="H295" s="6"/>
      <c r="I295" s="6"/>
      <c r="J295" s="6"/>
      <c r="K295" s="6"/>
      <c r="L295" s="6"/>
      <c r="M295" s="6"/>
      <c r="N295" s="6"/>
      <c r="O295" s="6"/>
      <c r="P295" s="6"/>
      <c r="Q295" s="6"/>
      <c r="R295" s="6"/>
      <c r="S295" s="74"/>
      <c r="T295" s="6"/>
      <c r="U295" s="6"/>
      <c r="V295" s="6"/>
      <c r="W295" s="6"/>
    </row>
    <row r="296" spans="1:23" ht="8.1" hidden="1" customHeight="1" x14ac:dyDescent="0.2">
      <c r="A296" s="6"/>
      <c r="B296" s="70" t="s">
        <v>349</v>
      </c>
      <c r="C296" s="6"/>
      <c r="D296" s="6"/>
      <c r="E296" s="6"/>
      <c r="F296" s="6"/>
      <c r="G296" s="6"/>
      <c r="H296" s="6"/>
      <c r="I296" s="6"/>
      <c r="J296" s="6"/>
      <c r="K296" s="6"/>
      <c r="L296" s="6"/>
      <c r="M296" s="6"/>
      <c r="N296" s="6"/>
      <c r="O296" s="6"/>
      <c r="P296" s="6"/>
      <c r="Q296" s="6"/>
      <c r="R296" s="6"/>
      <c r="S296" s="74"/>
      <c r="T296" s="6"/>
      <c r="U296" s="6"/>
      <c r="V296" s="6"/>
      <c r="W296" s="6"/>
    </row>
    <row r="297" spans="1:23" ht="8.1" hidden="1" customHeight="1" x14ac:dyDescent="0.2">
      <c r="A297" s="6"/>
      <c r="B297" s="70" t="s">
        <v>350</v>
      </c>
      <c r="C297" s="6"/>
      <c r="D297" s="6"/>
      <c r="E297" s="6"/>
      <c r="F297" s="6"/>
      <c r="G297" s="6"/>
      <c r="H297" s="6"/>
      <c r="I297" s="6"/>
      <c r="J297" s="6"/>
      <c r="K297" s="6"/>
      <c r="L297" s="6"/>
      <c r="M297" s="6"/>
      <c r="N297" s="6"/>
      <c r="O297" s="6"/>
      <c r="P297" s="6"/>
      <c r="Q297" s="6"/>
      <c r="R297" s="6"/>
      <c r="S297" s="74"/>
      <c r="T297" s="6"/>
      <c r="U297" s="6"/>
      <c r="V297" s="6"/>
      <c r="W297" s="6"/>
    </row>
    <row r="298" spans="1:23" ht="8.1" hidden="1" customHeight="1" x14ac:dyDescent="0.2">
      <c r="A298" s="6"/>
      <c r="B298" s="70"/>
      <c r="C298" s="6"/>
      <c r="D298" s="6"/>
      <c r="E298" s="6"/>
      <c r="F298" s="6"/>
      <c r="G298" s="6"/>
      <c r="H298" s="6"/>
      <c r="I298" s="6"/>
      <c r="J298" s="6"/>
      <c r="K298" s="6"/>
      <c r="L298" s="6"/>
      <c r="M298" s="6"/>
      <c r="N298" s="6"/>
      <c r="O298" s="6"/>
      <c r="P298" s="6"/>
      <c r="Q298" s="6"/>
      <c r="R298" s="6"/>
      <c r="S298" s="74"/>
      <c r="T298" s="6"/>
      <c r="U298" s="6"/>
      <c r="V298" s="6"/>
      <c r="W298" s="6"/>
    </row>
    <row r="299" spans="1:23" ht="8.1" hidden="1" customHeight="1" x14ac:dyDescent="0.2">
      <c r="A299" s="6"/>
      <c r="B299" s="70" t="s">
        <v>188</v>
      </c>
      <c r="C299" s="6"/>
      <c r="D299" s="6"/>
      <c r="E299" s="6"/>
      <c r="F299" s="6"/>
      <c r="G299" s="6"/>
      <c r="H299" s="6"/>
      <c r="I299" s="6"/>
      <c r="J299" s="6"/>
      <c r="K299" s="6"/>
      <c r="L299" s="6"/>
      <c r="M299" s="6"/>
      <c r="N299" s="6"/>
      <c r="O299" s="6"/>
      <c r="P299" s="6"/>
      <c r="Q299" s="6"/>
      <c r="R299" s="6"/>
      <c r="S299" s="74"/>
      <c r="T299" s="6"/>
      <c r="U299" s="6"/>
      <c r="V299" s="6"/>
      <c r="W299" s="6"/>
    </row>
    <row r="300" spans="1:23" ht="8.1" hidden="1" customHeight="1" x14ac:dyDescent="0.2">
      <c r="A300" s="6"/>
      <c r="B300" s="70"/>
      <c r="C300" s="6"/>
      <c r="D300" s="6"/>
      <c r="E300" s="6"/>
      <c r="F300" s="6"/>
      <c r="G300" s="6"/>
      <c r="H300" s="6"/>
      <c r="I300" s="6"/>
      <c r="J300" s="6"/>
      <c r="K300" s="6"/>
      <c r="L300" s="6"/>
      <c r="M300" s="6"/>
      <c r="N300" s="6"/>
      <c r="O300" s="6"/>
      <c r="P300" s="6"/>
      <c r="Q300" s="6"/>
      <c r="R300" s="6"/>
      <c r="S300" s="74"/>
      <c r="T300" s="6"/>
      <c r="U300" s="6"/>
      <c r="V300" s="6"/>
      <c r="W300" s="6"/>
    </row>
    <row r="301" spans="1:23" ht="8.1" hidden="1" customHeight="1" x14ac:dyDescent="0.2">
      <c r="A301" s="6"/>
      <c r="B301" s="70" t="s">
        <v>351</v>
      </c>
      <c r="C301" s="6"/>
      <c r="D301" s="6"/>
      <c r="E301" s="6"/>
      <c r="F301" s="6"/>
      <c r="G301" s="6"/>
      <c r="H301" s="6"/>
      <c r="I301" s="6"/>
      <c r="J301" s="6"/>
      <c r="K301" s="6"/>
      <c r="L301" s="6"/>
      <c r="M301" s="6"/>
      <c r="N301" s="6"/>
      <c r="O301" s="6"/>
      <c r="P301" s="6"/>
      <c r="Q301" s="6"/>
      <c r="R301" s="6"/>
      <c r="S301" s="74"/>
      <c r="T301" s="6"/>
      <c r="U301" s="6"/>
      <c r="V301" s="6"/>
      <c r="W301" s="6"/>
    </row>
    <row r="302" spans="1:23" ht="8.1" hidden="1" customHeight="1" x14ac:dyDescent="0.2">
      <c r="A302" s="6"/>
      <c r="B302" s="70" t="s">
        <v>352</v>
      </c>
      <c r="C302" s="6"/>
      <c r="D302" s="6"/>
      <c r="E302" s="6"/>
      <c r="F302" s="6"/>
      <c r="G302" s="6"/>
      <c r="H302" s="6"/>
      <c r="I302" s="6"/>
      <c r="J302" s="6"/>
      <c r="K302" s="6"/>
      <c r="L302" s="6"/>
      <c r="M302" s="6"/>
      <c r="N302" s="6"/>
      <c r="O302" s="6"/>
      <c r="P302" s="6"/>
      <c r="Q302" s="6"/>
      <c r="R302" s="6"/>
      <c r="S302" s="74"/>
      <c r="T302" s="6"/>
      <c r="U302" s="6"/>
      <c r="V302" s="6"/>
      <c r="W302" s="6"/>
    </row>
    <row r="303" spans="1:23" ht="8.1" hidden="1" customHeight="1" x14ac:dyDescent="0.2">
      <c r="A303" s="6"/>
      <c r="B303" s="70"/>
      <c r="C303" s="6"/>
      <c r="D303" s="6"/>
      <c r="E303" s="6"/>
      <c r="F303" s="6"/>
      <c r="G303" s="6"/>
      <c r="H303" s="6"/>
      <c r="I303" s="6"/>
      <c r="J303" s="6"/>
      <c r="K303" s="6"/>
      <c r="L303" s="6"/>
      <c r="M303" s="6"/>
      <c r="N303" s="6"/>
      <c r="O303" s="6"/>
      <c r="P303" s="6"/>
      <c r="Q303" s="6"/>
      <c r="R303" s="6"/>
      <c r="S303" s="74"/>
      <c r="T303" s="6"/>
      <c r="U303" s="6"/>
      <c r="V303" s="6"/>
      <c r="W303" s="6"/>
    </row>
    <row r="304" spans="1:23" ht="8.1" hidden="1" customHeight="1" x14ac:dyDescent="0.2">
      <c r="A304" s="6"/>
      <c r="B304" s="70" t="s">
        <v>353</v>
      </c>
      <c r="C304" s="6"/>
      <c r="D304" s="6"/>
      <c r="E304" s="6"/>
      <c r="F304" s="6"/>
      <c r="G304" s="6"/>
      <c r="H304" s="6"/>
      <c r="I304" s="6"/>
      <c r="J304" s="6"/>
      <c r="K304" s="6"/>
      <c r="L304" s="6"/>
      <c r="M304" s="6"/>
      <c r="N304" s="6"/>
      <c r="O304" s="6"/>
      <c r="P304" s="6"/>
      <c r="Q304" s="6"/>
      <c r="R304" s="6"/>
      <c r="S304" s="74"/>
      <c r="T304" s="6"/>
      <c r="U304" s="6"/>
      <c r="V304" s="6"/>
      <c r="W304" s="6"/>
    </row>
    <row r="305" spans="1:23" ht="8.1" hidden="1" customHeight="1" x14ac:dyDescent="0.2">
      <c r="A305" s="6"/>
      <c r="B305" s="70" t="s">
        <v>354</v>
      </c>
      <c r="C305" s="6"/>
      <c r="D305" s="6"/>
      <c r="E305" s="6"/>
      <c r="F305" s="6"/>
      <c r="G305" s="6"/>
      <c r="H305" s="6"/>
      <c r="I305" s="6"/>
      <c r="J305" s="6"/>
      <c r="K305" s="6"/>
      <c r="L305" s="6"/>
      <c r="M305" s="6"/>
      <c r="N305" s="6"/>
      <c r="O305" s="6"/>
      <c r="P305" s="6"/>
      <c r="Q305" s="6"/>
      <c r="R305" s="6"/>
      <c r="S305" s="74"/>
      <c r="T305" s="6"/>
      <c r="U305" s="6"/>
      <c r="V305" s="6"/>
      <c r="W305" s="6"/>
    </row>
    <row r="306" spans="1:23" ht="2.1" hidden="1" customHeight="1" x14ac:dyDescent="0.2">
      <c r="A306" s="6"/>
      <c r="B306" s="70"/>
      <c r="C306" s="6"/>
      <c r="D306" s="6"/>
      <c r="E306" s="6"/>
      <c r="F306" s="6"/>
      <c r="G306" s="6"/>
      <c r="H306" s="6"/>
      <c r="I306" s="6"/>
      <c r="J306" s="6"/>
      <c r="K306" s="6"/>
      <c r="L306" s="6"/>
      <c r="M306" s="6"/>
      <c r="N306" s="6"/>
      <c r="O306" s="6"/>
      <c r="P306" s="6"/>
      <c r="Q306" s="6"/>
      <c r="R306" s="6"/>
      <c r="S306" s="74"/>
      <c r="T306" s="6"/>
      <c r="U306" s="6"/>
      <c r="V306" s="6"/>
      <c r="W306" s="6"/>
    </row>
    <row r="307" spans="1:23" ht="2.1" hidden="1" customHeight="1" x14ac:dyDescent="0.2">
      <c r="A307" s="6"/>
      <c r="B307" s="70"/>
      <c r="C307" s="6"/>
      <c r="D307" s="6"/>
      <c r="E307" s="6"/>
      <c r="F307" s="6"/>
      <c r="G307" s="6"/>
      <c r="H307" s="6"/>
      <c r="I307" s="6"/>
      <c r="J307" s="6"/>
      <c r="K307" s="6"/>
      <c r="L307" s="6"/>
      <c r="M307" s="6"/>
      <c r="N307" s="6"/>
      <c r="O307" s="6"/>
      <c r="P307" s="6"/>
      <c r="Q307" s="6"/>
      <c r="R307" s="6"/>
      <c r="S307" s="74"/>
      <c r="T307" s="6"/>
      <c r="U307" s="6"/>
      <c r="V307" s="6"/>
      <c r="W307" s="6"/>
    </row>
    <row r="308" spans="1:23" ht="2.1" hidden="1" customHeight="1" x14ac:dyDescent="0.2">
      <c r="A308" s="6"/>
      <c r="B308" s="70"/>
      <c r="C308" s="6"/>
      <c r="D308" s="6"/>
      <c r="E308" s="6"/>
      <c r="F308" s="6"/>
      <c r="G308" s="6"/>
      <c r="H308" s="6"/>
      <c r="I308" s="6"/>
      <c r="J308" s="6"/>
      <c r="K308" s="6"/>
      <c r="L308" s="6"/>
      <c r="M308" s="6"/>
      <c r="N308" s="6"/>
      <c r="O308" s="6"/>
      <c r="P308" s="6"/>
      <c r="Q308" s="6"/>
      <c r="R308" s="6"/>
      <c r="S308" s="74"/>
      <c r="T308" s="6"/>
      <c r="U308" s="6"/>
      <c r="V308" s="6"/>
      <c r="W308" s="6"/>
    </row>
    <row r="309" spans="1:23" ht="2.1" hidden="1" customHeight="1" x14ac:dyDescent="0.2">
      <c r="A309" s="6"/>
      <c r="B309" s="70"/>
      <c r="C309" s="6"/>
      <c r="D309" s="6"/>
      <c r="E309" s="6"/>
      <c r="F309" s="6"/>
      <c r="G309" s="6"/>
      <c r="H309" s="6"/>
      <c r="I309" s="6"/>
      <c r="J309" s="6"/>
      <c r="K309" s="6"/>
      <c r="L309" s="6"/>
      <c r="M309" s="6"/>
      <c r="N309" s="6"/>
      <c r="O309" s="6"/>
      <c r="P309" s="6"/>
      <c r="Q309" s="6"/>
      <c r="R309" s="6"/>
      <c r="S309" s="74"/>
      <c r="T309" s="6"/>
      <c r="U309" s="6"/>
      <c r="V309" s="6"/>
      <c r="W309" s="6"/>
    </row>
    <row r="310" spans="1:23" ht="2.1" hidden="1" customHeight="1" x14ac:dyDescent="0.2">
      <c r="A310" s="6"/>
      <c r="B310" s="70"/>
      <c r="C310" s="6"/>
      <c r="D310" s="6"/>
      <c r="E310" s="6"/>
      <c r="F310" s="6"/>
      <c r="G310" s="6"/>
      <c r="H310" s="6"/>
      <c r="I310" s="6"/>
      <c r="J310" s="6"/>
      <c r="K310" s="6"/>
      <c r="L310" s="6"/>
      <c r="M310" s="6"/>
      <c r="N310" s="6"/>
      <c r="O310" s="6"/>
      <c r="P310" s="6"/>
      <c r="Q310" s="6"/>
      <c r="R310" s="6"/>
      <c r="S310" s="74"/>
      <c r="T310" s="6"/>
      <c r="U310" s="6"/>
      <c r="V310" s="6"/>
      <c r="W310" s="6"/>
    </row>
    <row r="311" spans="1:23" ht="2.1" hidden="1" customHeight="1" x14ac:dyDescent="0.2">
      <c r="A311" s="6"/>
      <c r="B311" s="70"/>
      <c r="C311" s="6"/>
      <c r="D311" s="6"/>
      <c r="E311" s="6"/>
      <c r="F311" s="6"/>
      <c r="G311" s="6"/>
      <c r="H311" s="6"/>
      <c r="I311" s="6"/>
      <c r="J311" s="6"/>
      <c r="K311" s="6"/>
      <c r="L311" s="6"/>
      <c r="M311" s="6"/>
      <c r="N311" s="6"/>
      <c r="O311" s="6"/>
      <c r="P311" s="6"/>
      <c r="Q311" s="6"/>
      <c r="R311" s="6"/>
      <c r="S311" s="74"/>
      <c r="T311" s="6"/>
      <c r="U311" s="6"/>
      <c r="V311" s="6"/>
      <c r="W311" s="6"/>
    </row>
    <row r="312" spans="1:23" ht="2.1" hidden="1" customHeight="1" x14ac:dyDescent="0.2">
      <c r="A312" s="6"/>
      <c r="B312" s="70"/>
      <c r="C312" s="6"/>
      <c r="D312" s="6"/>
      <c r="E312" s="6"/>
      <c r="F312" s="6"/>
      <c r="G312" s="6"/>
      <c r="H312" s="6"/>
      <c r="I312" s="6"/>
      <c r="J312" s="6"/>
      <c r="K312" s="6"/>
      <c r="L312" s="6"/>
      <c r="M312" s="6"/>
      <c r="N312" s="6"/>
      <c r="O312" s="6"/>
      <c r="P312" s="6"/>
      <c r="Q312" s="6"/>
      <c r="R312" s="6"/>
      <c r="S312" s="74"/>
      <c r="T312" s="6"/>
      <c r="U312" s="6"/>
      <c r="V312" s="6"/>
      <c r="W312" s="6"/>
    </row>
    <row r="313" spans="1:23" ht="2.1" hidden="1" customHeight="1" x14ac:dyDescent="0.2">
      <c r="A313" s="6"/>
      <c r="B313" s="70"/>
      <c r="C313" s="6"/>
      <c r="D313" s="6"/>
      <c r="E313" s="6"/>
      <c r="F313" s="6"/>
      <c r="G313" s="6"/>
      <c r="H313" s="6"/>
      <c r="I313" s="6"/>
      <c r="J313" s="6"/>
      <c r="K313" s="6"/>
      <c r="L313" s="6"/>
      <c r="M313" s="6"/>
      <c r="N313" s="6"/>
      <c r="O313" s="6"/>
      <c r="P313" s="6"/>
      <c r="Q313" s="6"/>
      <c r="R313" s="6"/>
      <c r="S313" s="74"/>
      <c r="T313" s="6"/>
      <c r="U313" s="6"/>
      <c r="V313" s="6"/>
      <c r="W313" s="6"/>
    </row>
    <row r="314" spans="1:23" ht="2.1" hidden="1" customHeight="1" x14ac:dyDescent="0.2">
      <c r="A314" s="6"/>
      <c r="B314" s="70"/>
      <c r="C314" s="6"/>
      <c r="D314" s="6"/>
      <c r="E314" s="6"/>
      <c r="F314" s="6"/>
      <c r="G314" s="6"/>
      <c r="H314" s="6"/>
      <c r="I314" s="6"/>
      <c r="J314" s="6"/>
      <c r="K314" s="6"/>
      <c r="L314" s="6"/>
      <c r="M314" s="6"/>
      <c r="N314" s="6"/>
      <c r="O314" s="6"/>
      <c r="P314" s="6"/>
      <c r="Q314" s="6"/>
      <c r="R314" s="6"/>
      <c r="S314" s="74"/>
      <c r="T314" s="6"/>
      <c r="U314" s="6"/>
      <c r="V314" s="6"/>
      <c r="W314" s="6"/>
    </row>
    <row r="315" spans="1:23" ht="2.1" hidden="1" customHeight="1" x14ac:dyDescent="0.2">
      <c r="A315" s="6"/>
      <c r="B315" s="70"/>
      <c r="C315" s="6"/>
      <c r="D315" s="6"/>
      <c r="E315" s="6"/>
      <c r="F315" s="6"/>
      <c r="G315" s="6"/>
      <c r="H315" s="6"/>
      <c r="I315" s="6"/>
      <c r="J315" s="6"/>
      <c r="K315" s="6"/>
      <c r="L315" s="6"/>
      <c r="M315" s="6"/>
      <c r="N315" s="6"/>
      <c r="O315" s="6"/>
      <c r="P315" s="6"/>
      <c r="Q315" s="6"/>
      <c r="R315" s="6"/>
      <c r="S315" s="74"/>
      <c r="T315" s="6"/>
      <c r="U315" s="6"/>
      <c r="V315" s="6"/>
      <c r="W315" s="6"/>
    </row>
    <row r="316" spans="1:23" ht="2.1" hidden="1" customHeight="1" x14ac:dyDescent="0.2">
      <c r="A316" s="6"/>
      <c r="B316" s="70"/>
      <c r="C316" s="6"/>
      <c r="D316" s="6"/>
      <c r="E316" s="6"/>
      <c r="F316" s="6"/>
      <c r="G316" s="6"/>
      <c r="H316" s="6"/>
      <c r="I316" s="6"/>
      <c r="J316" s="6"/>
      <c r="K316" s="6"/>
      <c r="L316" s="6"/>
      <c r="M316" s="6"/>
      <c r="N316" s="6"/>
      <c r="O316" s="6"/>
      <c r="P316" s="6"/>
      <c r="Q316" s="6"/>
      <c r="R316" s="6"/>
      <c r="S316" s="74"/>
      <c r="T316" s="6"/>
      <c r="U316" s="6"/>
      <c r="V316" s="6"/>
      <c r="W316" s="6"/>
    </row>
    <row r="317" spans="1:23" ht="2.1" hidden="1" customHeight="1" x14ac:dyDescent="0.2">
      <c r="A317" s="6"/>
      <c r="B317" s="70"/>
      <c r="C317" s="6"/>
      <c r="D317" s="6"/>
      <c r="E317" s="6"/>
      <c r="F317" s="6"/>
      <c r="G317" s="6"/>
      <c r="H317" s="6"/>
      <c r="I317" s="6"/>
      <c r="J317" s="6"/>
      <c r="K317" s="6"/>
      <c r="L317" s="6"/>
      <c r="M317" s="6"/>
      <c r="N317" s="6"/>
      <c r="O317" s="6"/>
      <c r="P317" s="6"/>
      <c r="Q317" s="6"/>
      <c r="R317" s="6"/>
      <c r="S317" s="74"/>
      <c r="T317" s="6"/>
      <c r="U317" s="6"/>
      <c r="V317" s="6"/>
      <c r="W317" s="6"/>
    </row>
    <row r="318" spans="1:23" ht="2.1" hidden="1" customHeight="1" x14ac:dyDescent="0.2">
      <c r="A318" s="6"/>
      <c r="B318" s="70"/>
      <c r="C318" s="6"/>
      <c r="D318" s="6"/>
      <c r="E318" s="6"/>
      <c r="F318" s="6"/>
      <c r="G318" s="6"/>
      <c r="H318" s="6"/>
      <c r="I318" s="6"/>
      <c r="J318" s="6"/>
      <c r="K318" s="6"/>
      <c r="L318" s="6"/>
      <c r="M318" s="6"/>
      <c r="N318" s="6"/>
      <c r="O318" s="6"/>
      <c r="P318" s="6"/>
      <c r="Q318" s="6"/>
      <c r="R318" s="6"/>
      <c r="S318" s="74"/>
      <c r="T318" s="6"/>
      <c r="U318" s="6"/>
      <c r="V318" s="6"/>
      <c r="W318" s="6"/>
    </row>
    <row r="319" spans="1:23" ht="2.1" hidden="1" customHeight="1" x14ac:dyDescent="0.2">
      <c r="A319" s="6"/>
      <c r="B319" s="70"/>
      <c r="C319" s="6"/>
      <c r="D319" s="6"/>
      <c r="E319" s="6"/>
      <c r="F319" s="6"/>
      <c r="G319" s="6"/>
      <c r="H319" s="6"/>
      <c r="I319" s="6"/>
      <c r="J319" s="6"/>
      <c r="K319" s="6"/>
      <c r="L319" s="6"/>
      <c r="M319" s="6"/>
      <c r="N319" s="6"/>
      <c r="O319" s="6"/>
      <c r="P319" s="6"/>
      <c r="Q319" s="6"/>
      <c r="R319" s="6"/>
      <c r="S319" s="74"/>
      <c r="T319" s="6"/>
      <c r="U319" s="6"/>
      <c r="V319" s="6"/>
      <c r="W319" s="6"/>
    </row>
    <row r="320" spans="1:23" ht="2.1" hidden="1" customHeight="1" x14ac:dyDescent="0.2">
      <c r="A320" s="6"/>
      <c r="B320" s="70"/>
      <c r="C320" s="6"/>
      <c r="D320" s="6"/>
      <c r="E320" s="6"/>
      <c r="F320" s="6"/>
      <c r="G320" s="6"/>
      <c r="H320" s="6"/>
      <c r="I320" s="6"/>
      <c r="J320" s="6"/>
      <c r="K320" s="6"/>
      <c r="L320" s="6"/>
      <c r="M320" s="6"/>
      <c r="N320" s="6"/>
      <c r="O320" s="6"/>
      <c r="P320" s="6"/>
      <c r="Q320" s="6"/>
      <c r="R320" s="6"/>
      <c r="S320" s="74"/>
      <c r="T320" s="6"/>
      <c r="U320" s="6"/>
      <c r="V320" s="6"/>
      <c r="W320" s="6"/>
    </row>
    <row r="321" spans="1:23" ht="2.1" hidden="1" customHeight="1" x14ac:dyDescent="0.2">
      <c r="A321" s="6"/>
      <c r="B321" s="70"/>
      <c r="C321" s="6"/>
      <c r="D321" s="6"/>
      <c r="E321" s="6"/>
      <c r="F321" s="6"/>
      <c r="G321" s="6"/>
      <c r="H321" s="6"/>
      <c r="I321" s="6"/>
      <c r="J321" s="6"/>
      <c r="K321" s="6"/>
      <c r="L321" s="6"/>
      <c r="M321" s="6"/>
      <c r="N321" s="6"/>
      <c r="O321" s="6"/>
      <c r="P321" s="6"/>
      <c r="Q321" s="6"/>
      <c r="R321" s="6"/>
      <c r="S321" s="74"/>
      <c r="T321" s="6"/>
      <c r="U321" s="6"/>
      <c r="V321" s="6"/>
      <c r="W321" s="6"/>
    </row>
    <row r="322" spans="1:23" ht="2.1" hidden="1" customHeight="1" x14ac:dyDescent="0.2">
      <c r="A322" s="6"/>
      <c r="B322" s="70"/>
      <c r="C322" s="6"/>
      <c r="D322" s="6"/>
      <c r="E322" s="6"/>
      <c r="F322" s="6"/>
      <c r="G322" s="6"/>
      <c r="H322" s="6"/>
      <c r="I322" s="6"/>
      <c r="J322" s="6"/>
      <c r="K322" s="6"/>
      <c r="L322" s="6"/>
      <c r="M322" s="6"/>
      <c r="N322" s="6"/>
      <c r="O322" s="6"/>
      <c r="P322" s="6"/>
      <c r="Q322" s="6"/>
      <c r="R322" s="6"/>
      <c r="S322" s="74"/>
      <c r="T322" s="6"/>
      <c r="U322" s="6"/>
      <c r="V322" s="6"/>
      <c r="W322" s="6"/>
    </row>
    <row r="323" spans="1:23" ht="2.1" hidden="1" customHeight="1" x14ac:dyDescent="0.2">
      <c r="A323" s="6"/>
      <c r="B323" s="70"/>
      <c r="C323" s="6"/>
      <c r="D323" s="6"/>
      <c r="E323" s="6"/>
      <c r="F323" s="6"/>
      <c r="G323" s="6"/>
      <c r="H323" s="6"/>
      <c r="I323" s="6"/>
      <c r="J323" s="6"/>
      <c r="K323" s="6"/>
      <c r="L323" s="6"/>
      <c r="M323" s="6"/>
      <c r="N323" s="6"/>
      <c r="O323" s="6"/>
      <c r="P323" s="6"/>
      <c r="Q323" s="6"/>
      <c r="R323" s="6"/>
      <c r="S323" s="74"/>
      <c r="T323" s="6"/>
      <c r="U323" s="6"/>
      <c r="V323" s="6"/>
      <c r="W323" s="6"/>
    </row>
    <row r="324" spans="1:23" ht="2.1" hidden="1" customHeight="1" x14ac:dyDescent="0.2">
      <c r="A324" s="6"/>
      <c r="B324" s="70"/>
      <c r="C324" s="6"/>
      <c r="D324" s="6"/>
      <c r="E324" s="6"/>
      <c r="F324" s="6"/>
      <c r="G324" s="6"/>
      <c r="H324" s="6"/>
      <c r="I324" s="6"/>
      <c r="J324" s="6"/>
      <c r="K324" s="6"/>
      <c r="L324" s="6"/>
      <c r="M324" s="6"/>
      <c r="N324" s="6"/>
      <c r="O324" s="6"/>
      <c r="P324" s="6"/>
      <c r="Q324" s="6"/>
      <c r="R324" s="6"/>
      <c r="S324" s="74"/>
      <c r="T324" s="6"/>
      <c r="U324" s="6"/>
      <c r="V324" s="6"/>
      <c r="W324" s="6"/>
    </row>
    <row r="325" spans="1:23" ht="2.1" hidden="1" customHeight="1" x14ac:dyDescent="0.2">
      <c r="A325" s="6"/>
      <c r="B325" s="70"/>
      <c r="C325" s="6"/>
      <c r="D325" s="6"/>
      <c r="E325" s="6"/>
      <c r="F325" s="6"/>
      <c r="G325" s="6"/>
      <c r="H325" s="6"/>
      <c r="I325" s="6"/>
      <c r="J325" s="6"/>
      <c r="K325" s="6"/>
      <c r="L325" s="6"/>
      <c r="M325" s="6"/>
      <c r="N325" s="6"/>
      <c r="O325" s="6"/>
      <c r="P325" s="6"/>
      <c r="Q325" s="6"/>
      <c r="R325" s="6"/>
      <c r="S325" s="74"/>
      <c r="T325" s="6"/>
      <c r="U325" s="6"/>
      <c r="V325" s="6"/>
      <c r="W325" s="6"/>
    </row>
    <row r="326" spans="1:23" ht="8.1" hidden="1" customHeight="1" x14ac:dyDescent="0.2">
      <c r="A326" s="6"/>
      <c r="B326" s="66"/>
      <c r="C326" s="11"/>
      <c r="D326" s="11"/>
      <c r="E326" s="11"/>
      <c r="F326" s="11"/>
      <c r="G326" s="11"/>
      <c r="H326" s="11"/>
      <c r="I326" s="11"/>
      <c r="J326" s="11"/>
      <c r="K326" s="11"/>
      <c r="L326" s="11"/>
      <c r="M326" s="11"/>
      <c r="N326" s="11"/>
      <c r="O326" s="11"/>
      <c r="P326" s="11"/>
      <c r="Q326" s="11"/>
      <c r="R326" s="11"/>
      <c r="S326" s="79"/>
      <c r="T326" s="6"/>
      <c r="U326" s="6"/>
      <c r="V326" s="6"/>
      <c r="W326" s="6"/>
    </row>
    <row r="327" spans="1:23" ht="8.1" hidden="1" customHeight="1" x14ac:dyDescent="0.2">
      <c r="A327" s="6"/>
      <c r="B327" s="64"/>
      <c r="C327" s="6"/>
      <c r="D327" s="6"/>
      <c r="E327" s="6"/>
      <c r="F327" s="6"/>
      <c r="G327" s="6"/>
      <c r="H327" s="6"/>
      <c r="I327" s="6"/>
      <c r="J327" s="6"/>
      <c r="K327" s="6"/>
      <c r="L327" s="6"/>
      <c r="M327" s="6"/>
      <c r="N327" s="6"/>
      <c r="O327" s="6"/>
      <c r="P327" s="6"/>
      <c r="Q327" s="6"/>
      <c r="R327" s="6"/>
      <c r="S327" s="6"/>
      <c r="T327" s="6"/>
      <c r="U327" s="6"/>
      <c r="V327" s="6"/>
      <c r="W327" s="6"/>
    </row>
    <row r="328" spans="1:23" ht="8.1" hidden="1" customHeight="1" x14ac:dyDescent="0.2">
      <c r="A328" s="6"/>
      <c r="B328" s="621" t="s">
        <v>189</v>
      </c>
      <c r="C328" s="622"/>
      <c r="D328" s="622"/>
      <c r="E328" s="622"/>
      <c r="F328" s="622"/>
      <c r="G328" s="622"/>
      <c r="H328" s="622"/>
      <c r="I328" s="622"/>
      <c r="J328" s="622"/>
      <c r="K328" s="622"/>
      <c r="L328" s="622"/>
      <c r="M328" s="622"/>
      <c r="N328" s="622"/>
      <c r="O328" s="622"/>
      <c r="P328" s="622"/>
      <c r="Q328" s="622"/>
      <c r="R328" s="622"/>
      <c r="S328" s="623"/>
      <c r="T328" s="6"/>
      <c r="U328" s="6"/>
      <c r="V328" s="6"/>
      <c r="W328" s="6"/>
    </row>
    <row r="329" spans="1:23" ht="8.1" hidden="1" customHeight="1" x14ac:dyDescent="0.2">
      <c r="A329" s="6"/>
      <c r="B329" s="69"/>
      <c r="C329" s="6"/>
      <c r="D329" s="6"/>
      <c r="E329" s="6"/>
      <c r="F329" s="6"/>
      <c r="G329" s="6"/>
      <c r="H329" s="6"/>
      <c r="I329" s="6"/>
      <c r="J329" s="6"/>
      <c r="K329" s="6"/>
      <c r="L329" s="6"/>
      <c r="M329" s="6"/>
      <c r="N329" s="6"/>
      <c r="O329" s="6"/>
      <c r="P329" s="6"/>
      <c r="Q329" s="6"/>
      <c r="R329" s="6"/>
      <c r="S329" s="74"/>
      <c r="T329" s="6"/>
      <c r="U329" s="6"/>
      <c r="V329" s="6"/>
      <c r="W329" s="6"/>
    </row>
    <row r="330" spans="1:23" ht="8.1" hidden="1" customHeight="1" x14ac:dyDescent="0.2">
      <c r="A330" s="6"/>
      <c r="B330" s="70" t="s">
        <v>355</v>
      </c>
      <c r="C330" s="6"/>
      <c r="D330" s="6"/>
      <c r="E330" s="6"/>
      <c r="F330" s="6"/>
      <c r="G330" s="6"/>
      <c r="H330" s="6"/>
      <c r="I330" s="6"/>
      <c r="J330" s="6"/>
      <c r="K330" s="6"/>
      <c r="L330" s="6"/>
      <c r="M330" s="6"/>
      <c r="N330" s="6"/>
      <c r="O330" s="6"/>
      <c r="P330" s="6"/>
      <c r="Q330" s="6"/>
      <c r="R330" s="6"/>
      <c r="S330" s="74"/>
      <c r="T330" s="6"/>
      <c r="U330" s="6"/>
      <c r="V330" s="6"/>
      <c r="W330" s="6"/>
    </row>
    <row r="331" spans="1:23" ht="8.1" hidden="1" customHeight="1" x14ac:dyDescent="0.2">
      <c r="A331" s="6"/>
      <c r="B331" s="70"/>
      <c r="C331" s="6"/>
      <c r="D331" s="6"/>
      <c r="E331" s="6"/>
      <c r="F331" s="6"/>
      <c r="G331" s="6"/>
      <c r="H331" s="6"/>
      <c r="I331" s="6"/>
      <c r="J331" s="6"/>
      <c r="K331" s="6"/>
      <c r="L331" s="6"/>
      <c r="M331" s="6"/>
      <c r="N331" s="6"/>
      <c r="O331" s="6"/>
      <c r="P331" s="6"/>
      <c r="Q331" s="6"/>
      <c r="R331" s="6"/>
      <c r="S331" s="74"/>
      <c r="T331" s="6"/>
      <c r="U331" s="6"/>
      <c r="V331" s="6"/>
      <c r="W331" s="6"/>
    </row>
    <row r="332" spans="1:23" ht="8.1" hidden="1" customHeight="1" x14ac:dyDescent="0.2">
      <c r="A332" s="6"/>
      <c r="B332" s="70" t="s">
        <v>356</v>
      </c>
      <c r="C332" s="6"/>
      <c r="D332" s="6"/>
      <c r="E332" s="6"/>
      <c r="F332" s="6"/>
      <c r="G332" s="6"/>
      <c r="H332" s="6"/>
      <c r="I332" s="6"/>
      <c r="J332" s="6"/>
      <c r="K332" s="6"/>
      <c r="L332" s="6"/>
      <c r="M332" s="6"/>
      <c r="N332" s="6"/>
      <c r="O332" s="6"/>
      <c r="P332" s="6"/>
      <c r="Q332" s="6"/>
      <c r="R332" s="6"/>
      <c r="S332" s="74"/>
      <c r="T332" s="6"/>
      <c r="U332" s="6"/>
      <c r="V332" s="6"/>
      <c r="W332" s="6"/>
    </row>
    <row r="333" spans="1:23" ht="8.1" hidden="1" customHeight="1" x14ac:dyDescent="0.2">
      <c r="A333" s="6"/>
      <c r="B333" s="70"/>
      <c r="C333" s="6"/>
      <c r="D333" s="6"/>
      <c r="E333" s="6"/>
      <c r="F333" s="6"/>
      <c r="G333" s="6"/>
      <c r="H333" s="6"/>
      <c r="I333" s="6"/>
      <c r="J333" s="6"/>
      <c r="K333" s="6"/>
      <c r="L333" s="6"/>
      <c r="M333" s="6"/>
      <c r="N333" s="6"/>
      <c r="O333" s="6"/>
      <c r="P333" s="6"/>
      <c r="Q333" s="6"/>
      <c r="R333" s="6"/>
      <c r="S333" s="74"/>
      <c r="T333" s="6"/>
      <c r="U333" s="6"/>
      <c r="V333" s="6"/>
      <c r="W333" s="6"/>
    </row>
    <row r="334" spans="1:23" ht="8.1" hidden="1" customHeight="1" x14ac:dyDescent="0.2">
      <c r="A334" s="6"/>
      <c r="B334" s="70" t="s">
        <v>190</v>
      </c>
      <c r="C334" s="6"/>
      <c r="D334" s="6"/>
      <c r="E334" s="6"/>
      <c r="F334" s="6"/>
      <c r="G334" s="6"/>
      <c r="H334" s="6"/>
      <c r="I334" s="6"/>
      <c r="J334" s="6"/>
      <c r="K334" s="6"/>
      <c r="L334" s="6"/>
      <c r="M334" s="6"/>
      <c r="N334" s="6"/>
      <c r="O334" s="6"/>
      <c r="P334" s="6"/>
      <c r="Q334" s="6"/>
      <c r="R334" s="6"/>
      <c r="S334" s="74"/>
      <c r="T334" s="6"/>
      <c r="U334" s="6"/>
      <c r="V334" s="6"/>
      <c r="W334" s="6"/>
    </row>
    <row r="335" spans="1:23" ht="8.1" hidden="1" customHeight="1" x14ac:dyDescent="0.2">
      <c r="A335" s="6"/>
      <c r="B335" s="70" t="s">
        <v>191</v>
      </c>
      <c r="C335" s="6"/>
      <c r="D335" s="6"/>
      <c r="E335" s="6"/>
      <c r="F335" s="6"/>
      <c r="G335" s="6"/>
      <c r="H335" s="6"/>
      <c r="I335" s="6"/>
      <c r="J335" s="6"/>
      <c r="K335" s="6"/>
      <c r="L335" s="6"/>
      <c r="M335" s="6"/>
      <c r="N335" s="6"/>
      <c r="O335" s="6"/>
      <c r="P335" s="6"/>
      <c r="Q335" s="6"/>
      <c r="R335" s="6"/>
      <c r="S335" s="74"/>
      <c r="T335" s="6"/>
      <c r="U335" s="6"/>
      <c r="V335" s="6"/>
      <c r="W335" s="6"/>
    </row>
    <row r="336" spans="1:23" ht="8.1" hidden="1" customHeight="1" x14ac:dyDescent="0.2">
      <c r="A336" s="6"/>
      <c r="B336" s="70" t="s">
        <v>192</v>
      </c>
      <c r="C336" s="6"/>
      <c r="D336" s="6"/>
      <c r="E336" s="6"/>
      <c r="F336" s="6"/>
      <c r="G336" s="6"/>
      <c r="H336" s="6"/>
      <c r="I336" s="6"/>
      <c r="J336" s="6"/>
      <c r="K336" s="6"/>
      <c r="L336" s="6"/>
      <c r="M336" s="6"/>
      <c r="N336" s="6"/>
      <c r="O336" s="6"/>
      <c r="P336" s="6"/>
      <c r="Q336" s="6"/>
      <c r="R336" s="6"/>
      <c r="S336" s="74"/>
      <c r="T336" s="6"/>
      <c r="U336" s="6"/>
      <c r="V336" s="6"/>
      <c r="W336" s="6"/>
    </row>
    <row r="337" spans="1:23" ht="8.1" hidden="1" customHeight="1" x14ac:dyDescent="0.2">
      <c r="A337" s="6"/>
      <c r="B337" s="70" t="s">
        <v>357</v>
      </c>
      <c r="C337" s="6"/>
      <c r="D337" s="6"/>
      <c r="E337" s="6"/>
      <c r="F337" s="6"/>
      <c r="G337" s="6"/>
      <c r="H337" s="6"/>
      <c r="I337" s="6"/>
      <c r="J337" s="6"/>
      <c r="K337" s="6"/>
      <c r="L337" s="6"/>
      <c r="M337" s="6"/>
      <c r="N337" s="6"/>
      <c r="O337" s="6"/>
      <c r="P337" s="6"/>
      <c r="Q337" s="6"/>
      <c r="R337" s="6"/>
      <c r="S337" s="74"/>
      <c r="T337" s="6"/>
      <c r="U337" s="6"/>
      <c r="V337" s="6"/>
      <c r="W337" s="6"/>
    </row>
    <row r="338" spans="1:23" ht="8.1" hidden="1" customHeight="1" x14ac:dyDescent="0.2">
      <c r="A338" s="6"/>
      <c r="B338" s="70"/>
      <c r="C338" s="6"/>
      <c r="D338" s="6"/>
      <c r="E338" s="6"/>
      <c r="F338" s="6"/>
      <c r="G338" s="6"/>
      <c r="H338" s="6"/>
      <c r="I338" s="6"/>
      <c r="J338" s="6"/>
      <c r="K338" s="6"/>
      <c r="L338" s="6"/>
      <c r="M338" s="6"/>
      <c r="N338" s="6"/>
      <c r="O338" s="6"/>
      <c r="P338" s="6"/>
      <c r="Q338" s="6"/>
      <c r="R338" s="6"/>
      <c r="S338" s="74"/>
      <c r="T338" s="6"/>
      <c r="U338" s="6"/>
      <c r="V338" s="6"/>
      <c r="W338" s="6"/>
    </row>
    <row r="339" spans="1:23" ht="8.1" hidden="1" customHeight="1" x14ac:dyDescent="0.2">
      <c r="A339" s="6"/>
      <c r="B339" s="70" t="s">
        <v>358</v>
      </c>
      <c r="C339" s="6"/>
      <c r="D339" s="6"/>
      <c r="E339" s="6"/>
      <c r="F339" s="6"/>
      <c r="G339" s="6"/>
      <c r="H339" s="6"/>
      <c r="I339" s="6"/>
      <c r="J339" s="6"/>
      <c r="K339" s="6"/>
      <c r="L339" s="6"/>
      <c r="M339" s="6"/>
      <c r="N339" s="6"/>
      <c r="O339" s="6"/>
      <c r="P339" s="6"/>
      <c r="Q339" s="6"/>
      <c r="R339" s="6"/>
      <c r="S339" s="74"/>
      <c r="T339" s="6"/>
      <c r="U339" s="6"/>
      <c r="V339" s="6"/>
      <c r="W339" s="6"/>
    </row>
    <row r="340" spans="1:23" ht="8.1" hidden="1" customHeight="1" x14ac:dyDescent="0.2">
      <c r="A340" s="6"/>
      <c r="B340" s="70"/>
      <c r="C340" s="6"/>
      <c r="D340" s="6"/>
      <c r="E340" s="6"/>
      <c r="F340" s="6"/>
      <c r="G340" s="6"/>
      <c r="H340" s="6"/>
      <c r="I340" s="6"/>
      <c r="J340" s="6"/>
      <c r="K340" s="6"/>
      <c r="L340" s="6"/>
      <c r="M340" s="6"/>
      <c r="N340" s="6"/>
      <c r="O340" s="6"/>
      <c r="P340" s="6"/>
      <c r="Q340" s="6"/>
      <c r="R340" s="6"/>
      <c r="S340" s="74"/>
      <c r="T340" s="6"/>
      <c r="U340" s="6"/>
      <c r="V340" s="6"/>
      <c r="W340" s="6"/>
    </row>
    <row r="341" spans="1:23" ht="8.1" hidden="1" customHeight="1" x14ac:dyDescent="0.2">
      <c r="A341" s="6"/>
      <c r="B341" s="70" t="s">
        <v>193</v>
      </c>
      <c r="C341" s="6"/>
      <c r="D341" s="6"/>
      <c r="E341" s="6"/>
      <c r="F341" s="6"/>
      <c r="G341" s="6"/>
      <c r="H341" s="6"/>
      <c r="I341" s="6"/>
      <c r="J341" s="6"/>
      <c r="K341" s="6"/>
      <c r="L341" s="6"/>
      <c r="M341" s="6"/>
      <c r="N341" s="6"/>
      <c r="O341" s="6"/>
      <c r="P341" s="6"/>
      <c r="Q341" s="6"/>
      <c r="R341" s="6"/>
      <c r="S341" s="74"/>
      <c r="T341" s="6"/>
      <c r="U341" s="6"/>
      <c r="V341" s="6"/>
      <c r="W341" s="6"/>
    </row>
    <row r="342" spans="1:23" ht="8.1" hidden="1" customHeight="1" x14ac:dyDescent="0.2">
      <c r="A342" s="6"/>
      <c r="B342" s="70"/>
      <c r="C342" s="6"/>
      <c r="D342" s="6"/>
      <c r="E342" s="6"/>
      <c r="F342" s="6"/>
      <c r="G342" s="6"/>
      <c r="H342" s="6"/>
      <c r="I342" s="6"/>
      <c r="J342" s="6"/>
      <c r="K342" s="6"/>
      <c r="L342" s="6"/>
      <c r="M342" s="6"/>
      <c r="N342" s="6"/>
      <c r="O342" s="6"/>
      <c r="P342" s="6"/>
      <c r="Q342" s="6"/>
      <c r="R342" s="6"/>
      <c r="S342" s="74"/>
      <c r="T342" s="6"/>
      <c r="U342" s="6"/>
      <c r="V342" s="6"/>
      <c r="W342" s="6"/>
    </row>
    <row r="343" spans="1:23" ht="8.1" hidden="1" customHeight="1" x14ac:dyDescent="0.2">
      <c r="A343" s="6"/>
      <c r="B343" s="70" t="s">
        <v>359</v>
      </c>
      <c r="C343" s="6"/>
      <c r="D343" s="6"/>
      <c r="E343" s="6"/>
      <c r="F343" s="6"/>
      <c r="G343" s="6"/>
      <c r="H343" s="6"/>
      <c r="I343" s="6"/>
      <c r="J343" s="6"/>
      <c r="K343" s="6"/>
      <c r="L343" s="6"/>
      <c r="M343" s="6"/>
      <c r="N343" s="6"/>
      <c r="O343" s="6"/>
      <c r="P343" s="6"/>
      <c r="Q343" s="6"/>
      <c r="R343" s="6"/>
      <c r="S343" s="74"/>
      <c r="T343" s="6"/>
      <c r="U343" s="6"/>
      <c r="V343" s="6"/>
      <c r="W343" s="6"/>
    </row>
    <row r="344" spans="1:23" ht="2.1" hidden="1" customHeight="1" x14ac:dyDescent="0.2">
      <c r="A344" s="6"/>
      <c r="B344" s="70"/>
      <c r="C344" s="6"/>
      <c r="D344" s="6"/>
      <c r="E344" s="6"/>
      <c r="F344" s="6"/>
      <c r="G344" s="6"/>
      <c r="H344" s="6"/>
      <c r="I344" s="6"/>
      <c r="J344" s="6"/>
      <c r="K344" s="6"/>
      <c r="L344" s="6"/>
      <c r="M344" s="6"/>
      <c r="N344" s="6"/>
      <c r="O344" s="6"/>
      <c r="P344" s="6"/>
      <c r="Q344" s="6"/>
      <c r="R344" s="6"/>
      <c r="S344" s="74"/>
      <c r="T344" s="6"/>
      <c r="U344" s="6"/>
      <c r="V344" s="6"/>
      <c r="W344" s="6"/>
    </row>
    <row r="345" spans="1:23" ht="2.1" hidden="1" customHeight="1" x14ac:dyDescent="0.2">
      <c r="A345" s="6"/>
      <c r="B345" s="70"/>
      <c r="C345" s="6"/>
      <c r="D345" s="6"/>
      <c r="E345" s="6"/>
      <c r="F345" s="6"/>
      <c r="G345" s="6"/>
      <c r="H345" s="6"/>
      <c r="I345" s="6"/>
      <c r="J345" s="6"/>
      <c r="K345" s="6"/>
      <c r="L345" s="6"/>
      <c r="M345" s="6"/>
      <c r="N345" s="6"/>
      <c r="O345" s="6"/>
      <c r="P345" s="6"/>
      <c r="Q345" s="6"/>
      <c r="R345" s="6"/>
      <c r="S345" s="74"/>
      <c r="T345" s="6"/>
      <c r="U345" s="6"/>
      <c r="V345" s="6"/>
      <c r="W345" s="6"/>
    </row>
    <row r="346" spans="1:23" ht="2.1" hidden="1" customHeight="1" x14ac:dyDescent="0.2">
      <c r="A346" s="6"/>
      <c r="B346" s="70"/>
      <c r="C346" s="6"/>
      <c r="D346" s="6"/>
      <c r="E346" s="6"/>
      <c r="F346" s="6"/>
      <c r="G346" s="6"/>
      <c r="H346" s="6"/>
      <c r="I346" s="6"/>
      <c r="J346" s="6"/>
      <c r="K346" s="6"/>
      <c r="L346" s="6"/>
      <c r="M346" s="6"/>
      <c r="N346" s="6"/>
      <c r="O346" s="6"/>
      <c r="P346" s="6"/>
      <c r="Q346" s="6"/>
      <c r="R346" s="6"/>
      <c r="S346" s="74"/>
      <c r="T346" s="6"/>
      <c r="U346" s="6"/>
      <c r="V346" s="6"/>
      <c r="W346" s="6"/>
    </row>
    <row r="347" spans="1:23" ht="2.1" hidden="1" customHeight="1" x14ac:dyDescent="0.2">
      <c r="A347" s="6"/>
      <c r="B347" s="70"/>
      <c r="C347" s="6"/>
      <c r="D347" s="6"/>
      <c r="E347" s="6"/>
      <c r="F347" s="6"/>
      <c r="G347" s="6"/>
      <c r="H347" s="6"/>
      <c r="I347" s="6"/>
      <c r="J347" s="6"/>
      <c r="K347" s="6"/>
      <c r="L347" s="6"/>
      <c r="M347" s="6"/>
      <c r="N347" s="6"/>
      <c r="O347" s="6"/>
      <c r="P347" s="6"/>
      <c r="Q347" s="6"/>
      <c r="R347" s="6"/>
      <c r="S347" s="74"/>
      <c r="T347" s="6"/>
      <c r="U347" s="6"/>
      <c r="V347" s="6"/>
      <c r="W347" s="6"/>
    </row>
    <row r="348" spans="1:23" ht="2.1" hidden="1" customHeight="1" x14ac:dyDescent="0.2">
      <c r="A348" s="6"/>
      <c r="B348" s="70"/>
      <c r="C348" s="6"/>
      <c r="D348" s="6"/>
      <c r="E348" s="6"/>
      <c r="F348" s="6"/>
      <c r="G348" s="6"/>
      <c r="H348" s="6"/>
      <c r="I348" s="6"/>
      <c r="J348" s="6"/>
      <c r="K348" s="6"/>
      <c r="L348" s="6"/>
      <c r="M348" s="6"/>
      <c r="N348" s="6"/>
      <c r="O348" s="6"/>
      <c r="P348" s="6"/>
      <c r="Q348" s="6"/>
      <c r="R348" s="6"/>
      <c r="S348" s="74"/>
      <c r="T348" s="6"/>
      <c r="U348" s="6"/>
      <c r="V348" s="6"/>
      <c r="W348" s="6"/>
    </row>
    <row r="349" spans="1:23" ht="2.1" hidden="1" customHeight="1" x14ac:dyDescent="0.2">
      <c r="A349" s="6"/>
      <c r="B349" s="70"/>
      <c r="C349" s="6"/>
      <c r="D349" s="6"/>
      <c r="E349" s="6"/>
      <c r="F349" s="6"/>
      <c r="G349" s="6"/>
      <c r="H349" s="6"/>
      <c r="I349" s="6"/>
      <c r="J349" s="6"/>
      <c r="K349" s="6"/>
      <c r="L349" s="6"/>
      <c r="M349" s="6"/>
      <c r="N349" s="6"/>
      <c r="O349" s="6"/>
      <c r="P349" s="6"/>
      <c r="Q349" s="6"/>
      <c r="R349" s="6"/>
      <c r="S349" s="74"/>
      <c r="T349" s="6"/>
      <c r="U349" s="6"/>
      <c r="V349" s="6"/>
      <c r="W349" s="6"/>
    </row>
    <row r="350" spans="1:23" ht="2.1" hidden="1" customHeight="1" x14ac:dyDescent="0.2">
      <c r="A350" s="6"/>
      <c r="B350" s="70"/>
      <c r="C350" s="6"/>
      <c r="D350" s="6"/>
      <c r="E350" s="6"/>
      <c r="F350" s="6"/>
      <c r="G350" s="6"/>
      <c r="H350" s="6"/>
      <c r="I350" s="6"/>
      <c r="J350" s="6"/>
      <c r="K350" s="6"/>
      <c r="L350" s="6"/>
      <c r="M350" s="6"/>
      <c r="N350" s="6"/>
      <c r="O350" s="6"/>
      <c r="P350" s="6"/>
      <c r="Q350" s="6"/>
      <c r="R350" s="6"/>
      <c r="S350" s="74"/>
      <c r="T350" s="6"/>
      <c r="U350" s="6"/>
      <c r="V350" s="6"/>
      <c r="W350" s="6"/>
    </row>
    <row r="351" spans="1:23" ht="2.1" hidden="1" customHeight="1" x14ac:dyDescent="0.2">
      <c r="A351" s="6"/>
      <c r="B351" s="70"/>
      <c r="C351" s="6"/>
      <c r="D351" s="6"/>
      <c r="E351" s="6"/>
      <c r="F351" s="6"/>
      <c r="G351" s="6"/>
      <c r="H351" s="6"/>
      <c r="I351" s="6"/>
      <c r="J351" s="6"/>
      <c r="K351" s="6"/>
      <c r="L351" s="6"/>
      <c r="M351" s="6"/>
      <c r="N351" s="6"/>
      <c r="O351" s="6"/>
      <c r="P351" s="6"/>
      <c r="Q351" s="6"/>
      <c r="R351" s="6"/>
      <c r="S351" s="74"/>
      <c r="T351" s="6"/>
      <c r="U351" s="6"/>
      <c r="V351" s="6"/>
      <c r="W351" s="6"/>
    </row>
    <row r="352" spans="1:23" ht="2.1" hidden="1" customHeight="1" x14ac:dyDescent="0.2">
      <c r="A352" s="6"/>
      <c r="B352" s="70"/>
      <c r="C352" s="6"/>
      <c r="D352" s="6"/>
      <c r="E352" s="6"/>
      <c r="F352" s="6"/>
      <c r="G352" s="6"/>
      <c r="H352" s="6"/>
      <c r="I352" s="6"/>
      <c r="J352" s="6"/>
      <c r="K352" s="6"/>
      <c r="L352" s="6"/>
      <c r="M352" s="6"/>
      <c r="N352" s="6"/>
      <c r="O352" s="6"/>
      <c r="P352" s="6"/>
      <c r="Q352" s="6"/>
      <c r="R352" s="6"/>
      <c r="S352" s="74"/>
      <c r="T352" s="6"/>
      <c r="U352" s="6"/>
      <c r="V352" s="6"/>
      <c r="W352" s="6"/>
    </row>
    <row r="353" spans="1:23" ht="2.1" hidden="1" customHeight="1" x14ac:dyDescent="0.2">
      <c r="A353" s="6"/>
      <c r="B353" s="70"/>
      <c r="C353" s="6"/>
      <c r="D353" s="6"/>
      <c r="E353" s="6"/>
      <c r="F353" s="6"/>
      <c r="G353" s="6"/>
      <c r="H353" s="6"/>
      <c r="I353" s="6"/>
      <c r="J353" s="6"/>
      <c r="K353" s="6"/>
      <c r="L353" s="6"/>
      <c r="M353" s="6"/>
      <c r="N353" s="6"/>
      <c r="O353" s="6"/>
      <c r="P353" s="6"/>
      <c r="Q353" s="6"/>
      <c r="R353" s="6"/>
      <c r="S353" s="74"/>
      <c r="T353" s="6"/>
      <c r="U353" s="6"/>
      <c r="V353" s="6"/>
      <c r="W353" s="6"/>
    </row>
    <row r="354" spans="1:23" ht="2.1" hidden="1" customHeight="1" x14ac:dyDescent="0.2">
      <c r="A354" s="6"/>
      <c r="B354" s="70"/>
      <c r="C354" s="6"/>
      <c r="D354" s="6"/>
      <c r="E354" s="6"/>
      <c r="F354" s="6"/>
      <c r="G354" s="6"/>
      <c r="H354" s="6"/>
      <c r="I354" s="6"/>
      <c r="J354" s="6"/>
      <c r="K354" s="6"/>
      <c r="L354" s="6"/>
      <c r="M354" s="6"/>
      <c r="N354" s="6"/>
      <c r="O354" s="6"/>
      <c r="P354" s="6"/>
      <c r="Q354" s="6"/>
      <c r="R354" s="6"/>
      <c r="S354" s="74"/>
      <c r="T354" s="6"/>
      <c r="U354" s="6"/>
      <c r="V354" s="6"/>
      <c r="W354" s="6"/>
    </row>
    <row r="355" spans="1:23" ht="2.1" hidden="1" customHeight="1" x14ac:dyDescent="0.2">
      <c r="A355" s="6"/>
      <c r="B355" s="70"/>
      <c r="C355" s="6"/>
      <c r="D355" s="6"/>
      <c r="E355" s="6"/>
      <c r="F355" s="6"/>
      <c r="G355" s="6"/>
      <c r="H355" s="6"/>
      <c r="I355" s="6"/>
      <c r="J355" s="6"/>
      <c r="K355" s="6"/>
      <c r="L355" s="6"/>
      <c r="M355" s="6"/>
      <c r="N355" s="6"/>
      <c r="O355" s="6"/>
      <c r="P355" s="6"/>
      <c r="Q355" s="6"/>
      <c r="R355" s="6"/>
      <c r="S355" s="74"/>
      <c r="T355" s="6"/>
      <c r="U355" s="6"/>
      <c r="V355" s="6"/>
      <c r="W355" s="6"/>
    </row>
    <row r="356" spans="1:23" ht="2.1" hidden="1" customHeight="1" x14ac:dyDescent="0.2">
      <c r="A356" s="6"/>
      <c r="B356" s="70"/>
      <c r="C356" s="6"/>
      <c r="D356" s="6"/>
      <c r="E356" s="6"/>
      <c r="F356" s="6"/>
      <c r="G356" s="6"/>
      <c r="H356" s="6"/>
      <c r="I356" s="6"/>
      <c r="J356" s="6"/>
      <c r="K356" s="6"/>
      <c r="L356" s="6"/>
      <c r="M356" s="6"/>
      <c r="N356" s="6"/>
      <c r="O356" s="6"/>
      <c r="P356" s="6"/>
      <c r="Q356" s="6"/>
      <c r="R356" s="6"/>
      <c r="S356" s="74"/>
      <c r="T356" s="6"/>
      <c r="U356" s="6"/>
      <c r="V356" s="6"/>
      <c r="W356" s="6"/>
    </row>
    <row r="357" spans="1:23" ht="2.1" hidden="1" customHeight="1" x14ac:dyDescent="0.2">
      <c r="A357" s="6"/>
      <c r="B357" s="70"/>
      <c r="C357" s="6"/>
      <c r="D357" s="6"/>
      <c r="E357" s="6"/>
      <c r="F357" s="6"/>
      <c r="G357" s="6"/>
      <c r="H357" s="6"/>
      <c r="I357" s="6"/>
      <c r="J357" s="6"/>
      <c r="K357" s="6"/>
      <c r="L357" s="6"/>
      <c r="M357" s="6"/>
      <c r="N357" s="6"/>
      <c r="O357" s="6"/>
      <c r="P357" s="6"/>
      <c r="Q357" s="6"/>
      <c r="R357" s="6"/>
      <c r="S357" s="74"/>
      <c r="T357" s="6"/>
      <c r="U357" s="6"/>
      <c r="V357" s="6"/>
      <c r="W357" s="6"/>
    </row>
    <row r="358" spans="1:23" ht="2.1" hidden="1" customHeight="1" x14ac:dyDescent="0.2">
      <c r="A358" s="6"/>
      <c r="B358" s="70"/>
      <c r="C358" s="6"/>
      <c r="D358" s="6"/>
      <c r="E358" s="6"/>
      <c r="F358" s="6"/>
      <c r="G358" s="6"/>
      <c r="H358" s="6"/>
      <c r="I358" s="6"/>
      <c r="J358" s="6"/>
      <c r="K358" s="6"/>
      <c r="L358" s="6"/>
      <c r="M358" s="6"/>
      <c r="N358" s="6"/>
      <c r="O358" s="6"/>
      <c r="P358" s="6"/>
      <c r="Q358" s="6"/>
      <c r="R358" s="6"/>
      <c r="S358" s="74"/>
      <c r="T358" s="6"/>
      <c r="U358" s="6"/>
      <c r="V358" s="6"/>
      <c r="W358" s="6"/>
    </row>
    <row r="359" spans="1:23" ht="2.1" hidden="1" customHeight="1" x14ac:dyDescent="0.2">
      <c r="A359" s="6"/>
      <c r="B359" s="70"/>
      <c r="C359" s="6"/>
      <c r="D359" s="6"/>
      <c r="E359" s="6"/>
      <c r="F359" s="6"/>
      <c r="G359" s="6"/>
      <c r="H359" s="6"/>
      <c r="I359" s="6"/>
      <c r="J359" s="6"/>
      <c r="K359" s="6"/>
      <c r="L359" s="6"/>
      <c r="M359" s="6"/>
      <c r="N359" s="6"/>
      <c r="O359" s="6"/>
      <c r="P359" s="6"/>
      <c r="Q359" s="6"/>
      <c r="R359" s="6"/>
      <c r="S359" s="74"/>
      <c r="T359" s="6"/>
      <c r="U359" s="6"/>
      <c r="V359" s="6"/>
      <c r="W359" s="6"/>
    </row>
    <row r="360" spans="1:23" ht="2.1" hidden="1" customHeight="1" x14ac:dyDescent="0.2">
      <c r="A360" s="6"/>
      <c r="B360" s="70"/>
      <c r="C360" s="6"/>
      <c r="D360" s="6"/>
      <c r="E360" s="6"/>
      <c r="F360" s="6"/>
      <c r="G360" s="6"/>
      <c r="H360" s="6"/>
      <c r="I360" s="6"/>
      <c r="J360" s="6"/>
      <c r="K360" s="6"/>
      <c r="L360" s="6"/>
      <c r="M360" s="6"/>
      <c r="N360" s="6"/>
      <c r="O360" s="6"/>
      <c r="P360" s="6"/>
      <c r="Q360" s="6"/>
      <c r="R360" s="6"/>
      <c r="S360" s="74"/>
      <c r="T360" s="6"/>
      <c r="U360" s="6"/>
      <c r="V360" s="6"/>
      <c r="W360" s="6"/>
    </row>
    <row r="361" spans="1:23" ht="2.1" hidden="1" customHeight="1" x14ac:dyDescent="0.2">
      <c r="A361" s="6"/>
      <c r="B361" s="70"/>
      <c r="C361" s="6"/>
      <c r="D361" s="6"/>
      <c r="E361" s="6"/>
      <c r="F361" s="6"/>
      <c r="G361" s="6"/>
      <c r="H361" s="6"/>
      <c r="I361" s="6"/>
      <c r="J361" s="6"/>
      <c r="K361" s="6"/>
      <c r="L361" s="6"/>
      <c r="M361" s="6"/>
      <c r="N361" s="6"/>
      <c r="O361" s="6"/>
      <c r="P361" s="6"/>
      <c r="Q361" s="6"/>
      <c r="R361" s="6"/>
      <c r="S361" s="74"/>
      <c r="T361" s="6"/>
      <c r="U361" s="6"/>
      <c r="V361" s="6"/>
      <c r="W361" s="6"/>
    </row>
    <row r="362" spans="1:23" ht="2.1" hidden="1" customHeight="1" x14ac:dyDescent="0.2">
      <c r="A362" s="6"/>
      <c r="B362" s="70"/>
      <c r="C362" s="6"/>
      <c r="D362" s="6"/>
      <c r="E362" s="6"/>
      <c r="F362" s="6"/>
      <c r="G362" s="6"/>
      <c r="H362" s="6"/>
      <c r="I362" s="6"/>
      <c r="J362" s="6"/>
      <c r="K362" s="6"/>
      <c r="L362" s="6"/>
      <c r="M362" s="6"/>
      <c r="N362" s="6"/>
      <c r="O362" s="6"/>
      <c r="P362" s="6"/>
      <c r="Q362" s="6"/>
      <c r="R362" s="6"/>
      <c r="S362" s="74"/>
      <c r="T362" s="6"/>
      <c r="U362" s="6"/>
      <c r="V362" s="6"/>
      <c r="W362" s="6"/>
    </row>
    <row r="363" spans="1:23" ht="8.1" hidden="1" customHeight="1" x14ac:dyDescent="0.2">
      <c r="A363" s="6"/>
      <c r="B363" s="66"/>
      <c r="C363" s="11"/>
      <c r="D363" s="11"/>
      <c r="E363" s="11"/>
      <c r="F363" s="11"/>
      <c r="G363" s="11"/>
      <c r="H363" s="11"/>
      <c r="I363" s="11"/>
      <c r="J363" s="11"/>
      <c r="K363" s="11"/>
      <c r="L363" s="11"/>
      <c r="M363" s="11"/>
      <c r="N363" s="11"/>
      <c r="O363" s="11"/>
      <c r="P363" s="11"/>
      <c r="Q363" s="11"/>
      <c r="R363" s="11"/>
      <c r="S363" s="79"/>
      <c r="T363" s="6"/>
      <c r="U363" s="6"/>
      <c r="V363" s="6"/>
      <c r="W363" s="6"/>
    </row>
    <row r="364" spans="1:23" ht="8.1" hidden="1" customHeight="1" x14ac:dyDescent="0.2">
      <c r="A364" s="6"/>
      <c r="B364" s="64"/>
      <c r="C364" s="6"/>
      <c r="D364" s="6"/>
      <c r="E364" s="6"/>
      <c r="F364" s="6"/>
      <c r="G364" s="6"/>
      <c r="H364" s="6"/>
      <c r="I364" s="6"/>
      <c r="J364" s="6"/>
      <c r="K364" s="6"/>
      <c r="L364" s="6"/>
      <c r="M364" s="6"/>
      <c r="N364" s="6"/>
      <c r="O364" s="6"/>
      <c r="P364" s="6"/>
      <c r="Q364" s="6"/>
      <c r="R364" s="6"/>
      <c r="S364" s="6"/>
      <c r="T364" s="6"/>
      <c r="U364" s="6"/>
      <c r="V364" s="6"/>
      <c r="W364" s="6"/>
    </row>
    <row r="365" spans="1:23" ht="8.1" hidden="1" customHeight="1" x14ac:dyDescent="0.2">
      <c r="A365" s="6"/>
      <c r="B365" s="621" t="s">
        <v>194</v>
      </c>
      <c r="C365" s="622"/>
      <c r="D365" s="622"/>
      <c r="E365" s="622"/>
      <c r="F365" s="622"/>
      <c r="G365" s="622"/>
      <c r="H365" s="622"/>
      <c r="I365" s="622"/>
      <c r="J365" s="622"/>
      <c r="K365" s="622"/>
      <c r="L365" s="622"/>
      <c r="M365" s="622"/>
      <c r="N365" s="622"/>
      <c r="O365" s="622"/>
      <c r="P365" s="622"/>
      <c r="Q365" s="622"/>
      <c r="R365" s="622"/>
      <c r="S365" s="623"/>
      <c r="T365" s="6"/>
      <c r="U365" s="6"/>
      <c r="V365" s="6"/>
      <c r="W365" s="6"/>
    </row>
    <row r="366" spans="1:23" ht="8.1" hidden="1" customHeight="1" x14ac:dyDescent="0.2">
      <c r="A366" s="6"/>
      <c r="B366" s="69"/>
      <c r="C366" s="6"/>
      <c r="D366" s="6"/>
      <c r="E366" s="6"/>
      <c r="F366" s="6"/>
      <c r="G366" s="6"/>
      <c r="H366" s="6"/>
      <c r="I366" s="6"/>
      <c r="J366" s="6"/>
      <c r="K366" s="6"/>
      <c r="L366" s="6"/>
      <c r="M366" s="6"/>
      <c r="N366" s="6"/>
      <c r="O366" s="6"/>
      <c r="P366" s="6"/>
      <c r="Q366" s="6"/>
      <c r="R366" s="6"/>
      <c r="S366" s="74"/>
      <c r="T366" s="6"/>
      <c r="U366" s="6"/>
      <c r="V366" s="6"/>
      <c r="W366" s="6"/>
    </row>
    <row r="367" spans="1:23" ht="8.1" hidden="1" customHeight="1" x14ac:dyDescent="0.2">
      <c r="A367" s="6"/>
      <c r="B367" s="70" t="s">
        <v>63</v>
      </c>
      <c r="C367" s="6"/>
      <c r="D367" s="6"/>
      <c r="E367" s="6"/>
      <c r="F367" s="6"/>
      <c r="G367" s="6"/>
      <c r="H367" s="6"/>
      <c r="I367" s="6"/>
      <c r="J367" s="6"/>
      <c r="K367" s="6"/>
      <c r="L367" s="6"/>
      <c r="M367" s="6"/>
      <c r="N367" s="6"/>
      <c r="O367" s="6"/>
      <c r="P367" s="6"/>
      <c r="Q367" s="6"/>
      <c r="R367" s="6"/>
      <c r="S367" s="74"/>
      <c r="T367" s="6"/>
      <c r="U367" s="6"/>
      <c r="V367" s="6"/>
      <c r="W367" s="6"/>
    </row>
    <row r="368" spans="1:23" ht="8.1" hidden="1" customHeight="1" x14ac:dyDescent="0.2">
      <c r="A368" s="6"/>
      <c r="B368" s="65" t="s">
        <v>141</v>
      </c>
      <c r="C368" s="6"/>
      <c r="D368" s="6"/>
      <c r="E368" s="6"/>
      <c r="F368" s="6"/>
      <c r="G368" s="6"/>
      <c r="H368" s="6"/>
      <c r="I368" s="6"/>
      <c r="J368" s="6"/>
      <c r="K368" s="6"/>
      <c r="L368" s="6"/>
      <c r="M368" s="6"/>
      <c r="N368" s="6"/>
      <c r="O368" s="6"/>
      <c r="P368" s="6"/>
      <c r="Q368" s="6"/>
      <c r="R368" s="6"/>
      <c r="S368" s="74"/>
      <c r="T368" s="6"/>
      <c r="U368" s="6"/>
      <c r="V368" s="6"/>
      <c r="W368" s="6"/>
    </row>
    <row r="369" spans="1:23" ht="8.1" hidden="1" customHeight="1" x14ac:dyDescent="0.2">
      <c r="A369" s="6"/>
      <c r="B369" s="65" t="s">
        <v>64</v>
      </c>
      <c r="C369" s="6"/>
      <c r="D369" s="6"/>
      <c r="E369" s="6"/>
      <c r="F369" s="6"/>
      <c r="G369" s="6"/>
      <c r="H369" s="6"/>
      <c r="I369" s="6"/>
      <c r="J369" s="6"/>
      <c r="K369" s="6"/>
      <c r="L369" s="6"/>
      <c r="M369" s="6"/>
      <c r="N369" s="6"/>
      <c r="O369" s="6"/>
      <c r="P369" s="6"/>
      <c r="Q369" s="6"/>
      <c r="R369" s="6"/>
      <c r="S369" s="74"/>
      <c r="T369" s="6"/>
      <c r="U369" s="6"/>
      <c r="V369" s="6"/>
      <c r="W369" s="6"/>
    </row>
    <row r="370" spans="1:23" ht="8.1" hidden="1" customHeight="1" x14ac:dyDescent="0.2">
      <c r="A370" s="6"/>
      <c r="B370" s="65" t="s">
        <v>65</v>
      </c>
      <c r="C370" s="6"/>
      <c r="D370" s="6"/>
      <c r="E370" s="6"/>
      <c r="F370" s="6"/>
      <c r="G370" s="6"/>
      <c r="H370" s="6"/>
      <c r="I370" s="6"/>
      <c r="J370" s="6"/>
      <c r="K370" s="6"/>
      <c r="L370" s="6"/>
      <c r="M370" s="6"/>
      <c r="N370" s="6"/>
      <c r="O370" s="6"/>
      <c r="P370" s="6"/>
      <c r="Q370" s="6"/>
      <c r="R370" s="6"/>
      <c r="S370" s="74"/>
      <c r="T370" s="6"/>
      <c r="U370" s="6"/>
      <c r="V370" s="6"/>
      <c r="W370" s="6"/>
    </row>
    <row r="371" spans="1:23" ht="8.1" hidden="1" customHeight="1" x14ac:dyDescent="0.2">
      <c r="A371" s="6"/>
      <c r="B371" s="65" t="s">
        <v>66</v>
      </c>
      <c r="C371" s="6"/>
      <c r="D371" s="6"/>
      <c r="E371" s="6"/>
      <c r="F371" s="6"/>
      <c r="G371" s="6"/>
      <c r="H371" s="6"/>
      <c r="I371" s="6"/>
      <c r="J371" s="6"/>
      <c r="K371" s="6"/>
      <c r="L371" s="6"/>
      <c r="M371" s="6"/>
      <c r="N371" s="6"/>
      <c r="O371" s="6"/>
      <c r="P371" s="6"/>
      <c r="Q371" s="6"/>
      <c r="R371" s="6"/>
      <c r="S371" s="74"/>
      <c r="T371" s="6"/>
      <c r="U371" s="6"/>
      <c r="V371" s="6"/>
      <c r="W371" s="6"/>
    </row>
    <row r="372" spans="1:23" ht="8.1" hidden="1" customHeight="1" x14ac:dyDescent="0.2">
      <c r="A372" s="6"/>
      <c r="B372" s="65" t="s">
        <v>67</v>
      </c>
      <c r="C372" s="6"/>
      <c r="D372" s="6"/>
      <c r="E372" s="6"/>
      <c r="F372" s="6"/>
      <c r="G372" s="6"/>
      <c r="H372" s="6"/>
      <c r="I372" s="6"/>
      <c r="J372" s="6"/>
      <c r="K372" s="6"/>
      <c r="L372" s="6"/>
      <c r="M372" s="6"/>
      <c r="N372" s="6"/>
      <c r="O372" s="6"/>
      <c r="P372" s="6"/>
      <c r="Q372" s="6"/>
      <c r="R372" s="6"/>
      <c r="S372" s="74"/>
      <c r="T372" s="6"/>
      <c r="U372" s="6"/>
      <c r="V372" s="6"/>
      <c r="W372" s="6"/>
    </row>
    <row r="373" spans="1:23" ht="8.1" hidden="1" customHeight="1" x14ac:dyDescent="0.2">
      <c r="A373" s="6"/>
      <c r="B373" s="65" t="s">
        <v>68</v>
      </c>
      <c r="C373" s="6"/>
      <c r="D373" s="6"/>
      <c r="E373" s="6"/>
      <c r="F373" s="6"/>
      <c r="G373" s="6"/>
      <c r="H373" s="6"/>
      <c r="I373" s="6"/>
      <c r="J373" s="6"/>
      <c r="K373" s="6"/>
      <c r="L373" s="6"/>
      <c r="M373" s="6"/>
      <c r="N373" s="6"/>
      <c r="O373" s="6"/>
      <c r="P373" s="6"/>
      <c r="Q373" s="6"/>
      <c r="R373" s="6"/>
      <c r="S373" s="74"/>
      <c r="T373" s="6"/>
      <c r="U373" s="6"/>
      <c r="V373" s="6"/>
      <c r="W373" s="6"/>
    </row>
    <row r="374" spans="1:23" ht="8.1" hidden="1" customHeight="1" x14ac:dyDescent="0.2">
      <c r="A374" s="6"/>
      <c r="B374" s="65" t="s">
        <v>69</v>
      </c>
      <c r="C374" s="6"/>
      <c r="D374" s="6"/>
      <c r="E374" s="6"/>
      <c r="F374" s="6"/>
      <c r="G374" s="6"/>
      <c r="H374" s="6"/>
      <c r="I374" s="6"/>
      <c r="J374" s="6"/>
      <c r="K374" s="6"/>
      <c r="L374" s="6"/>
      <c r="M374" s="6"/>
      <c r="N374" s="6"/>
      <c r="O374" s="6"/>
      <c r="P374" s="6"/>
      <c r="Q374" s="6"/>
      <c r="R374" s="6"/>
      <c r="S374" s="74"/>
      <c r="T374" s="6"/>
      <c r="U374" s="6"/>
      <c r="V374" s="6"/>
      <c r="W374" s="6"/>
    </row>
    <row r="375" spans="1:23" ht="8.1" hidden="1" customHeight="1" x14ac:dyDescent="0.2">
      <c r="A375" s="6"/>
      <c r="B375" s="65" t="s">
        <v>142</v>
      </c>
      <c r="C375" s="6"/>
      <c r="D375" s="6"/>
      <c r="E375" s="6"/>
      <c r="F375" s="6"/>
      <c r="G375" s="6"/>
      <c r="H375" s="6"/>
      <c r="I375" s="6"/>
      <c r="J375" s="6"/>
      <c r="K375" s="6"/>
      <c r="L375" s="6"/>
      <c r="M375" s="6"/>
      <c r="N375" s="6"/>
      <c r="O375" s="6"/>
      <c r="P375" s="6"/>
      <c r="Q375" s="6"/>
      <c r="R375" s="6"/>
      <c r="S375" s="74"/>
      <c r="T375" s="6"/>
      <c r="U375" s="6"/>
      <c r="V375" s="6"/>
      <c r="W375" s="6"/>
    </row>
    <row r="376" spans="1:23" ht="8.1" hidden="1" customHeight="1" x14ac:dyDescent="0.2">
      <c r="A376" s="6"/>
      <c r="B376" s="70" t="s">
        <v>70</v>
      </c>
      <c r="C376" s="6"/>
      <c r="D376" s="6"/>
      <c r="E376" s="6"/>
      <c r="F376" s="6"/>
      <c r="G376" s="6"/>
      <c r="H376" s="6"/>
      <c r="I376" s="6"/>
      <c r="J376" s="6"/>
      <c r="K376" s="6"/>
      <c r="L376" s="6"/>
      <c r="M376" s="6"/>
      <c r="N376" s="6"/>
      <c r="O376" s="6"/>
      <c r="P376" s="6"/>
      <c r="Q376" s="6"/>
      <c r="R376" s="6"/>
      <c r="S376" s="74"/>
      <c r="T376" s="6"/>
      <c r="U376" s="6"/>
      <c r="V376" s="6"/>
      <c r="W376" s="6"/>
    </row>
    <row r="377" spans="1:23" ht="8.1" hidden="1" customHeight="1" x14ac:dyDescent="0.2">
      <c r="A377" s="6"/>
      <c r="B377" s="70" t="s">
        <v>71</v>
      </c>
      <c r="C377" s="6"/>
      <c r="D377" s="6"/>
      <c r="E377" s="6"/>
      <c r="F377" s="6"/>
      <c r="G377" s="6"/>
      <c r="H377" s="6"/>
      <c r="I377" s="6"/>
      <c r="J377" s="6"/>
      <c r="K377" s="6"/>
      <c r="L377" s="6"/>
      <c r="M377" s="6"/>
      <c r="N377" s="6"/>
      <c r="O377" s="6"/>
      <c r="P377" s="6"/>
      <c r="Q377" s="6"/>
      <c r="R377" s="6"/>
      <c r="S377" s="74"/>
      <c r="T377" s="6"/>
      <c r="U377" s="6"/>
      <c r="V377" s="6"/>
      <c r="W377" s="6"/>
    </row>
    <row r="378" spans="1:23" ht="8.1" hidden="1" customHeight="1" x14ac:dyDescent="0.2">
      <c r="A378" s="6"/>
      <c r="B378" s="70"/>
      <c r="C378" s="6"/>
      <c r="D378" s="6"/>
      <c r="E378" s="6"/>
      <c r="F378" s="6"/>
      <c r="G378" s="6"/>
      <c r="H378" s="6"/>
      <c r="I378" s="6"/>
      <c r="J378" s="6"/>
      <c r="K378" s="6"/>
      <c r="L378" s="6"/>
      <c r="M378" s="6"/>
      <c r="N378" s="6"/>
      <c r="O378" s="6"/>
      <c r="P378" s="6"/>
      <c r="Q378" s="6"/>
      <c r="R378" s="6"/>
      <c r="S378" s="74"/>
      <c r="T378" s="6"/>
      <c r="U378" s="6"/>
      <c r="V378" s="6"/>
      <c r="W378" s="6"/>
    </row>
    <row r="379" spans="1:23" ht="8.1" hidden="1" customHeight="1" x14ac:dyDescent="0.2">
      <c r="A379" s="6"/>
      <c r="B379" s="70" t="s">
        <v>360</v>
      </c>
      <c r="C379" s="6"/>
      <c r="D379" s="6"/>
      <c r="E379" s="6"/>
      <c r="F379" s="6"/>
      <c r="G379" s="6"/>
      <c r="H379" s="6"/>
      <c r="I379" s="6"/>
      <c r="J379" s="6"/>
      <c r="K379" s="6"/>
      <c r="L379" s="6"/>
      <c r="M379" s="6"/>
      <c r="N379" s="6"/>
      <c r="O379" s="6"/>
      <c r="P379" s="6"/>
      <c r="Q379" s="6"/>
      <c r="R379" s="6"/>
      <c r="S379" s="74"/>
      <c r="T379" s="6"/>
      <c r="U379" s="6"/>
      <c r="V379" s="6"/>
      <c r="W379" s="6"/>
    </row>
    <row r="380" spans="1:23" ht="8.1" hidden="1" customHeight="1" x14ac:dyDescent="0.2">
      <c r="A380" s="6"/>
      <c r="B380" s="70" t="s">
        <v>361</v>
      </c>
      <c r="C380" s="6"/>
      <c r="D380" s="6"/>
      <c r="E380" s="6"/>
      <c r="F380" s="6"/>
      <c r="G380" s="6"/>
      <c r="H380" s="6"/>
      <c r="I380" s="6"/>
      <c r="J380" s="6"/>
      <c r="K380" s="6"/>
      <c r="L380" s="6"/>
      <c r="M380" s="6"/>
      <c r="N380" s="6"/>
      <c r="O380" s="6"/>
      <c r="P380" s="6"/>
      <c r="Q380" s="6"/>
      <c r="R380" s="6"/>
      <c r="S380" s="74"/>
      <c r="T380" s="6"/>
      <c r="U380" s="6"/>
      <c r="V380" s="6"/>
      <c r="W380" s="6"/>
    </row>
    <row r="381" spans="1:23" ht="8.1" hidden="1" customHeight="1" x14ac:dyDescent="0.2">
      <c r="A381" s="6"/>
      <c r="B381" s="70"/>
      <c r="C381" s="6"/>
      <c r="D381" s="6"/>
      <c r="E381" s="6"/>
      <c r="F381" s="6"/>
      <c r="G381" s="6"/>
      <c r="H381" s="6"/>
      <c r="I381" s="6"/>
      <c r="J381" s="6"/>
      <c r="K381" s="6"/>
      <c r="L381" s="6"/>
      <c r="M381" s="6"/>
      <c r="N381" s="6"/>
      <c r="O381" s="6"/>
      <c r="P381" s="6"/>
      <c r="Q381" s="6"/>
      <c r="R381" s="6"/>
      <c r="S381" s="74"/>
      <c r="T381" s="6"/>
      <c r="U381" s="6"/>
      <c r="V381" s="6"/>
      <c r="W381" s="6"/>
    </row>
    <row r="382" spans="1:23" ht="8.1" hidden="1" customHeight="1" x14ac:dyDescent="0.2">
      <c r="A382" s="6"/>
      <c r="B382" s="70" t="s">
        <v>195</v>
      </c>
      <c r="C382" s="6"/>
      <c r="D382" s="6"/>
      <c r="E382" s="6"/>
      <c r="F382" s="6"/>
      <c r="G382" s="6"/>
      <c r="H382" s="6"/>
      <c r="I382" s="6"/>
      <c r="J382" s="6"/>
      <c r="K382" s="6"/>
      <c r="L382" s="6"/>
      <c r="M382" s="6"/>
      <c r="N382" s="6"/>
      <c r="O382" s="6"/>
      <c r="P382" s="6"/>
      <c r="Q382" s="6"/>
      <c r="R382" s="6"/>
      <c r="S382" s="74"/>
      <c r="T382" s="6"/>
      <c r="U382" s="6"/>
      <c r="V382" s="6"/>
      <c r="W382" s="6"/>
    </row>
    <row r="383" spans="1:23" ht="8.1" hidden="1" customHeight="1" x14ac:dyDescent="0.2">
      <c r="A383" s="6"/>
      <c r="B383" s="70"/>
      <c r="C383" s="6"/>
      <c r="D383" s="6"/>
      <c r="E383" s="6"/>
      <c r="F383" s="6"/>
      <c r="G383" s="6"/>
      <c r="H383" s="6"/>
      <c r="I383" s="6"/>
      <c r="J383" s="6"/>
      <c r="K383" s="6"/>
      <c r="L383" s="6"/>
      <c r="M383" s="6"/>
      <c r="N383" s="6"/>
      <c r="O383" s="6"/>
      <c r="P383" s="6"/>
      <c r="Q383" s="6"/>
      <c r="R383" s="6"/>
      <c r="S383" s="74"/>
      <c r="T383" s="6"/>
      <c r="U383" s="6"/>
      <c r="V383" s="6"/>
      <c r="W383" s="6"/>
    </row>
    <row r="384" spans="1:23" ht="8.1" hidden="1" customHeight="1" x14ac:dyDescent="0.2">
      <c r="A384" s="6"/>
      <c r="B384" s="70" t="s">
        <v>362</v>
      </c>
      <c r="C384" s="6"/>
      <c r="D384" s="6"/>
      <c r="E384" s="6"/>
      <c r="F384" s="6"/>
      <c r="G384" s="6"/>
      <c r="H384" s="6"/>
      <c r="I384" s="6"/>
      <c r="J384" s="6"/>
      <c r="K384" s="6"/>
      <c r="L384" s="6"/>
      <c r="M384" s="6"/>
      <c r="N384" s="6"/>
      <c r="O384" s="6"/>
      <c r="P384" s="6"/>
      <c r="Q384" s="6"/>
      <c r="R384" s="6"/>
      <c r="S384" s="74"/>
    </row>
    <row r="385" spans="1:19" ht="8.1" hidden="1" customHeight="1" x14ac:dyDescent="0.2">
      <c r="A385" s="6"/>
      <c r="B385" s="70"/>
      <c r="C385" s="6"/>
      <c r="D385" s="6"/>
      <c r="E385" s="6"/>
      <c r="F385" s="6"/>
      <c r="G385" s="6"/>
      <c r="H385" s="6"/>
      <c r="I385" s="6"/>
      <c r="J385" s="6"/>
      <c r="K385" s="6"/>
      <c r="L385" s="6"/>
      <c r="M385" s="6"/>
      <c r="N385" s="6"/>
      <c r="O385" s="6"/>
      <c r="P385" s="6"/>
      <c r="Q385" s="6"/>
      <c r="R385" s="6"/>
      <c r="S385" s="74"/>
    </row>
    <row r="386" spans="1:19" ht="8.1" hidden="1" customHeight="1" x14ac:dyDescent="0.2">
      <c r="A386" s="6"/>
      <c r="B386" s="70" t="s">
        <v>363</v>
      </c>
      <c r="C386" s="6"/>
      <c r="D386" s="6"/>
      <c r="E386" s="6"/>
      <c r="F386" s="6"/>
      <c r="G386" s="6"/>
      <c r="H386" s="6"/>
      <c r="I386" s="6"/>
      <c r="J386" s="6"/>
      <c r="K386" s="6"/>
      <c r="L386" s="6"/>
      <c r="M386" s="6"/>
      <c r="N386" s="6"/>
      <c r="O386" s="6"/>
      <c r="P386" s="6"/>
      <c r="Q386" s="6"/>
      <c r="R386" s="6"/>
      <c r="S386" s="74"/>
    </row>
    <row r="387" spans="1:19" ht="2.1" hidden="1" customHeight="1" x14ac:dyDescent="0.2">
      <c r="A387" s="6"/>
      <c r="B387" s="70"/>
      <c r="C387" s="6"/>
      <c r="D387" s="6"/>
      <c r="E387" s="6"/>
      <c r="F387" s="6"/>
      <c r="G387" s="6"/>
      <c r="H387" s="6"/>
      <c r="I387" s="6"/>
      <c r="J387" s="6"/>
      <c r="K387" s="6"/>
      <c r="L387" s="6"/>
      <c r="M387" s="6"/>
      <c r="N387" s="6"/>
      <c r="O387" s="6"/>
      <c r="P387" s="6"/>
      <c r="Q387" s="6"/>
      <c r="R387" s="6"/>
      <c r="S387" s="74"/>
    </row>
    <row r="388" spans="1:19" ht="2.1" hidden="1" customHeight="1" x14ac:dyDescent="0.2">
      <c r="A388" s="6"/>
      <c r="B388" s="70"/>
      <c r="C388" s="6"/>
      <c r="D388" s="6"/>
      <c r="E388" s="6"/>
      <c r="F388" s="6"/>
      <c r="G388" s="6"/>
      <c r="H388" s="6"/>
      <c r="I388" s="6"/>
      <c r="J388" s="6"/>
      <c r="K388" s="6"/>
      <c r="L388" s="6"/>
      <c r="M388" s="6"/>
      <c r="N388" s="6"/>
      <c r="O388" s="6"/>
      <c r="P388" s="6"/>
      <c r="Q388" s="6"/>
      <c r="R388" s="6"/>
      <c r="S388" s="74"/>
    </row>
    <row r="389" spans="1:19" ht="2.1" hidden="1" customHeight="1" x14ac:dyDescent="0.2">
      <c r="A389" s="6"/>
      <c r="B389" s="70"/>
      <c r="C389" s="6"/>
      <c r="D389" s="6"/>
      <c r="E389" s="6"/>
      <c r="F389" s="6"/>
      <c r="G389" s="6"/>
      <c r="H389" s="6"/>
      <c r="I389" s="6"/>
      <c r="J389" s="6"/>
      <c r="K389" s="6"/>
      <c r="L389" s="6"/>
      <c r="M389" s="6"/>
      <c r="N389" s="6"/>
      <c r="O389" s="6"/>
      <c r="P389" s="6"/>
      <c r="Q389" s="6"/>
      <c r="R389" s="6"/>
      <c r="S389" s="74"/>
    </row>
    <row r="390" spans="1:19" ht="2.1" hidden="1" customHeight="1" x14ac:dyDescent="0.2">
      <c r="A390" s="6"/>
      <c r="B390" s="70"/>
      <c r="C390" s="6"/>
      <c r="D390" s="6"/>
      <c r="E390" s="6"/>
      <c r="F390" s="6"/>
      <c r="G390" s="6"/>
      <c r="H390" s="6"/>
      <c r="I390" s="6"/>
      <c r="J390" s="6"/>
      <c r="K390" s="6"/>
      <c r="L390" s="6"/>
      <c r="M390" s="6"/>
      <c r="N390" s="6"/>
      <c r="O390" s="6"/>
      <c r="P390" s="6"/>
      <c r="Q390" s="6"/>
      <c r="R390" s="6"/>
      <c r="S390" s="74"/>
    </row>
    <row r="391" spans="1:19" ht="2.1" hidden="1" customHeight="1" x14ac:dyDescent="0.2">
      <c r="A391" s="6"/>
      <c r="B391" s="70"/>
      <c r="C391" s="6"/>
      <c r="D391" s="6"/>
      <c r="E391" s="6"/>
      <c r="F391" s="6"/>
      <c r="G391" s="6"/>
      <c r="H391" s="6"/>
      <c r="I391" s="6"/>
      <c r="J391" s="6"/>
      <c r="K391" s="6"/>
      <c r="L391" s="6"/>
      <c r="M391" s="6"/>
      <c r="N391" s="6"/>
      <c r="O391" s="6"/>
      <c r="P391" s="6"/>
      <c r="Q391" s="6"/>
      <c r="R391" s="6"/>
      <c r="S391" s="74"/>
    </row>
    <row r="392" spans="1:19" ht="2.1" hidden="1" customHeight="1" x14ac:dyDescent="0.2">
      <c r="A392" s="6"/>
      <c r="B392" s="70"/>
      <c r="C392" s="6"/>
      <c r="D392" s="6"/>
      <c r="E392" s="6"/>
      <c r="F392" s="6"/>
      <c r="G392" s="6"/>
      <c r="H392" s="6"/>
      <c r="I392" s="6"/>
      <c r="J392" s="6"/>
      <c r="K392" s="6"/>
      <c r="L392" s="6"/>
      <c r="M392" s="6"/>
      <c r="N392" s="6"/>
      <c r="O392" s="6"/>
      <c r="P392" s="6"/>
      <c r="Q392" s="6"/>
      <c r="R392" s="6"/>
      <c r="S392" s="74"/>
    </row>
    <row r="393" spans="1:19" ht="2.1" hidden="1" customHeight="1" x14ac:dyDescent="0.2">
      <c r="A393" s="6"/>
      <c r="B393" s="70"/>
      <c r="C393" s="6"/>
      <c r="D393" s="6"/>
      <c r="E393" s="6"/>
      <c r="F393" s="6"/>
      <c r="G393" s="6"/>
      <c r="H393" s="6"/>
      <c r="I393" s="6"/>
      <c r="J393" s="6"/>
      <c r="K393" s="6"/>
      <c r="L393" s="6"/>
      <c r="M393" s="6"/>
      <c r="N393" s="6"/>
      <c r="O393" s="6"/>
      <c r="P393" s="6"/>
      <c r="Q393" s="6"/>
      <c r="R393" s="6"/>
      <c r="S393" s="74"/>
    </row>
    <row r="394" spans="1:19" ht="2.1" hidden="1" customHeight="1" x14ac:dyDescent="0.2">
      <c r="A394" s="6"/>
      <c r="B394" s="70"/>
      <c r="C394" s="6"/>
      <c r="D394" s="6"/>
      <c r="E394" s="6"/>
      <c r="F394" s="6"/>
      <c r="G394" s="6"/>
      <c r="H394" s="6"/>
      <c r="I394" s="6"/>
      <c r="J394" s="6"/>
      <c r="K394" s="6"/>
      <c r="L394" s="6"/>
      <c r="M394" s="6"/>
      <c r="N394" s="6"/>
      <c r="O394" s="6"/>
      <c r="P394" s="6"/>
      <c r="Q394" s="6"/>
      <c r="R394" s="6"/>
      <c r="S394" s="74"/>
    </row>
    <row r="395" spans="1:19" ht="2.1" hidden="1" customHeight="1" x14ac:dyDescent="0.2">
      <c r="A395" s="6"/>
      <c r="B395" s="70"/>
      <c r="C395" s="6"/>
      <c r="D395" s="6"/>
      <c r="E395" s="6"/>
      <c r="F395" s="6"/>
      <c r="G395" s="6"/>
      <c r="H395" s="6"/>
      <c r="I395" s="6"/>
      <c r="J395" s="6"/>
      <c r="K395" s="6"/>
      <c r="L395" s="6"/>
      <c r="M395" s="6"/>
      <c r="N395" s="6"/>
      <c r="O395" s="6"/>
      <c r="P395" s="6"/>
      <c r="Q395" s="6"/>
      <c r="R395" s="6"/>
      <c r="S395" s="74"/>
    </row>
    <row r="396" spans="1:19" ht="2.1" hidden="1" customHeight="1" x14ac:dyDescent="0.2">
      <c r="A396" s="6"/>
      <c r="B396" s="70"/>
      <c r="C396" s="6"/>
      <c r="D396" s="6"/>
      <c r="E396" s="6"/>
      <c r="F396" s="6"/>
      <c r="G396" s="6"/>
      <c r="H396" s="6"/>
      <c r="I396" s="6"/>
      <c r="J396" s="6"/>
      <c r="K396" s="6"/>
      <c r="L396" s="6"/>
      <c r="M396" s="6"/>
      <c r="N396" s="6"/>
      <c r="O396" s="6"/>
      <c r="P396" s="6"/>
      <c r="Q396" s="6"/>
      <c r="R396" s="6"/>
      <c r="S396" s="74"/>
    </row>
    <row r="397" spans="1:19" ht="2.1" hidden="1" customHeight="1" x14ac:dyDescent="0.2">
      <c r="A397" s="6"/>
      <c r="B397" s="70"/>
      <c r="C397" s="6"/>
      <c r="D397" s="6"/>
      <c r="E397" s="6"/>
      <c r="F397" s="6"/>
      <c r="G397" s="6"/>
      <c r="H397" s="6"/>
      <c r="I397" s="6"/>
      <c r="J397" s="6"/>
      <c r="K397" s="6"/>
      <c r="L397" s="6"/>
      <c r="M397" s="6"/>
      <c r="N397" s="6"/>
      <c r="O397" s="6"/>
      <c r="P397" s="6"/>
      <c r="Q397" s="6"/>
      <c r="R397" s="6"/>
      <c r="S397" s="74"/>
    </row>
    <row r="398" spans="1:19" ht="2.1" hidden="1" customHeight="1" x14ac:dyDescent="0.2">
      <c r="A398" s="6"/>
      <c r="B398" s="70"/>
      <c r="C398" s="6"/>
      <c r="D398" s="6"/>
      <c r="E398" s="6"/>
      <c r="F398" s="6"/>
      <c r="G398" s="6"/>
      <c r="H398" s="6"/>
      <c r="I398" s="6"/>
      <c r="J398" s="6"/>
      <c r="K398" s="6"/>
      <c r="L398" s="6"/>
      <c r="M398" s="6"/>
      <c r="N398" s="6"/>
      <c r="O398" s="6"/>
      <c r="P398" s="6"/>
      <c r="Q398" s="6"/>
      <c r="R398" s="6"/>
      <c r="S398" s="74"/>
    </row>
    <row r="399" spans="1:19" ht="2.1" hidden="1" customHeight="1" x14ac:dyDescent="0.2">
      <c r="A399" s="6"/>
      <c r="B399" s="70"/>
      <c r="C399" s="6"/>
      <c r="D399" s="6"/>
      <c r="E399" s="6"/>
      <c r="F399" s="6"/>
      <c r="G399" s="6"/>
      <c r="H399" s="6"/>
      <c r="I399" s="6"/>
      <c r="J399" s="6"/>
      <c r="K399" s="6"/>
      <c r="L399" s="6"/>
      <c r="M399" s="6"/>
      <c r="N399" s="6"/>
      <c r="O399" s="6"/>
      <c r="P399" s="6"/>
      <c r="Q399" s="6"/>
      <c r="R399" s="6"/>
      <c r="S399" s="74"/>
    </row>
    <row r="400" spans="1:19" ht="8.1" hidden="1" customHeight="1" x14ac:dyDescent="0.2">
      <c r="A400" s="6"/>
      <c r="B400" s="66"/>
      <c r="C400" s="11"/>
      <c r="D400" s="11"/>
      <c r="E400" s="11"/>
      <c r="F400" s="11"/>
      <c r="G400" s="11"/>
      <c r="H400" s="11"/>
      <c r="I400" s="11"/>
      <c r="J400" s="11"/>
      <c r="K400" s="11"/>
      <c r="L400" s="11"/>
      <c r="M400" s="11"/>
      <c r="N400" s="11"/>
      <c r="O400" s="11"/>
      <c r="P400" s="11"/>
      <c r="Q400" s="11"/>
      <c r="R400" s="11"/>
      <c r="S400" s="79"/>
    </row>
    <row r="401" spans="1:19" ht="8.1" hidden="1" customHeight="1" x14ac:dyDescent="0.2">
      <c r="A401" s="6"/>
      <c r="B401" s="64"/>
      <c r="C401" s="6"/>
      <c r="D401" s="6"/>
      <c r="E401" s="6"/>
      <c r="F401" s="6"/>
      <c r="G401" s="6"/>
      <c r="H401" s="6"/>
      <c r="I401" s="6"/>
      <c r="J401" s="6"/>
      <c r="K401" s="6"/>
      <c r="L401" s="6"/>
      <c r="M401" s="6"/>
      <c r="N401" s="6"/>
      <c r="O401" s="6"/>
      <c r="P401" s="6"/>
      <c r="Q401" s="6"/>
      <c r="R401" s="6"/>
      <c r="S401" s="6"/>
    </row>
    <row r="402" spans="1:19" ht="8.1" hidden="1" customHeight="1" x14ac:dyDescent="0.2">
      <c r="A402" s="6"/>
      <c r="B402" s="621" t="s">
        <v>570</v>
      </c>
      <c r="C402" s="622"/>
      <c r="D402" s="622"/>
      <c r="E402" s="622"/>
      <c r="F402" s="622"/>
      <c r="G402" s="622"/>
      <c r="H402" s="622"/>
      <c r="I402" s="622"/>
      <c r="J402" s="622"/>
      <c r="K402" s="622"/>
      <c r="L402" s="622"/>
      <c r="M402" s="622"/>
      <c r="N402" s="622"/>
      <c r="O402" s="622"/>
      <c r="P402" s="622"/>
      <c r="Q402" s="622"/>
      <c r="R402" s="622"/>
      <c r="S402" s="623"/>
    </row>
    <row r="403" spans="1:19" ht="8.1" hidden="1" customHeight="1" x14ac:dyDescent="0.2">
      <c r="A403" s="6"/>
      <c r="B403" s="69"/>
      <c r="C403" s="6"/>
      <c r="D403" s="6"/>
      <c r="E403" s="6"/>
      <c r="F403" s="6"/>
      <c r="G403" s="6"/>
      <c r="H403" s="6"/>
      <c r="I403" s="6"/>
      <c r="J403" s="6"/>
      <c r="K403" s="6"/>
      <c r="L403" s="6"/>
      <c r="M403" s="6"/>
      <c r="N403" s="6"/>
      <c r="O403" s="6"/>
      <c r="P403" s="6"/>
      <c r="Q403" s="6"/>
      <c r="R403" s="6"/>
      <c r="S403" s="74"/>
    </row>
    <row r="404" spans="1:19" ht="8.1" hidden="1" customHeight="1" x14ac:dyDescent="0.2">
      <c r="A404" s="6"/>
      <c r="B404" s="70" t="s">
        <v>202</v>
      </c>
      <c r="C404" s="6"/>
      <c r="D404" s="6"/>
      <c r="E404" s="6"/>
      <c r="F404" s="6"/>
      <c r="G404" s="6"/>
      <c r="H404" s="6"/>
      <c r="I404" s="6"/>
      <c r="J404" s="6"/>
      <c r="K404" s="6"/>
      <c r="L404" s="6"/>
      <c r="M404" s="6"/>
      <c r="N404" s="6"/>
      <c r="O404" s="6"/>
      <c r="P404" s="6"/>
      <c r="Q404" s="6"/>
      <c r="R404" s="6"/>
      <c r="S404" s="74"/>
    </row>
    <row r="405" spans="1:19" ht="8.1" hidden="1" customHeight="1" x14ac:dyDescent="0.2">
      <c r="A405" s="6"/>
      <c r="B405" s="70" t="s">
        <v>201</v>
      </c>
      <c r="C405" s="6"/>
      <c r="D405" s="6"/>
      <c r="E405" s="6"/>
      <c r="F405" s="6"/>
      <c r="G405" s="6"/>
      <c r="H405" s="6"/>
      <c r="I405" s="6"/>
      <c r="J405" s="6"/>
      <c r="K405" s="6"/>
      <c r="L405" s="6"/>
      <c r="M405" s="6"/>
      <c r="N405" s="6"/>
      <c r="O405" s="6"/>
      <c r="P405" s="6"/>
      <c r="Q405" s="6"/>
      <c r="R405" s="6"/>
      <c r="S405" s="74"/>
    </row>
    <row r="406" spans="1:19" ht="8.1" hidden="1" customHeight="1" x14ac:dyDescent="0.2">
      <c r="A406" s="6"/>
      <c r="B406" s="70" t="s">
        <v>364</v>
      </c>
      <c r="C406" s="6"/>
      <c r="D406" s="6"/>
      <c r="E406" s="6"/>
      <c r="F406" s="6"/>
      <c r="G406" s="6"/>
      <c r="H406" s="6"/>
      <c r="I406" s="6"/>
      <c r="J406" s="6"/>
      <c r="K406" s="6"/>
      <c r="L406" s="6"/>
      <c r="M406" s="6"/>
      <c r="N406" s="6"/>
      <c r="O406" s="6"/>
      <c r="P406" s="6"/>
      <c r="Q406" s="6"/>
      <c r="R406" s="6"/>
      <c r="S406" s="74"/>
    </row>
    <row r="407" spans="1:19" ht="8.1" hidden="1" customHeight="1" x14ac:dyDescent="0.2">
      <c r="A407" s="6"/>
      <c r="B407" s="70" t="s">
        <v>365</v>
      </c>
      <c r="C407" s="6"/>
      <c r="D407" s="6"/>
      <c r="E407" s="6"/>
      <c r="F407" s="6"/>
      <c r="G407" s="6"/>
      <c r="H407" s="6"/>
      <c r="I407" s="6"/>
      <c r="J407" s="6"/>
      <c r="K407" s="6"/>
      <c r="L407" s="6"/>
      <c r="M407" s="6"/>
      <c r="N407" s="6"/>
      <c r="O407" s="6"/>
      <c r="P407" s="6"/>
      <c r="Q407" s="6"/>
      <c r="R407" s="6"/>
      <c r="S407" s="74"/>
    </row>
    <row r="408" spans="1:19" ht="8.1" hidden="1" customHeight="1" x14ac:dyDescent="0.2">
      <c r="A408" s="6"/>
      <c r="B408" s="70"/>
      <c r="C408" s="6"/>
      <c r="D408" s="6"/>
      <c r="E408" s="6"/>
      <c r="F408" s="6"/>
      <c r="G408" s="6"/>
      <c r="H408" s="6"/>
      <c r="I408" s="6"/>
      <c r="J408" s="6"/>
      <c r="K408" s="6"/>
      <c r="L408" s="6"/>
      <c r="M408" s="6"/>
      <c r="N408" s="6"/>
      <c r="O408" s="6"/>
      <c r="P408" s="6"/>
      <c r="Q408" s="6"/>
      <c r="R408" s="6"/>
      <c r="S408" s="74"/>
    </row>
    <row r="409" spans="1:19" ht="8.1" hidden="1" customHeight="1" x14ac:dyDescent="0.2">
      <c r="A409" s="6"/>
      <c r="B409" s="70" t="s">
        <v>366</v>
      </c>
      <c r="C409" s="6"/>
      <c r="D409" s="6"/>
      <c r="E409" s="6"/>
      <c r="F409" s="6"/>
      <c r="G409" s="6"/>
      <c r="H409" s="6"/>
      <c r="I409" s="6"/>
      <c r="J409" s="6"/>
      <c r="K409" s="6"/>
      <c r="L409" s="6"/>
      <c r="M409" s="6"/>
      <c r="N409" s="6"/>
      <c r="O409" s="6"/>
      <c r="P409" s="6"/>
      <c r="Q409" s="6"/>
      <c r="R409" s="6"/>
      <c r="S409" s="74"/>
    </row>
    <row r="410" spans="1:19" ht="8.1" hidden="1" customHeight="1" x14ac:dyDescent="0.2">
      <c r="A410" s="6"/>
      <c r="B410" s="70"/>
      <c r="C410" s="6"/>
      <c r="D410" s="6"/>
      <c r="E410" s="6"/>
      <c r="F410" s="6"/>
      <c r="G410" s="6"/>
      <c r="H410" s="6"/>
      <c r="I410" s="6"/>
      <c r="J410" s="6"/>
      <c r="K410" s="6"/>
      <c r="L410" s="6"/>
      <c r="M410" s="6"/>
      <c r="N410" s="6"/>
      <c r="O410" s="6"/>
      <c r="P410" s="6"/>
      <c r="Q410" s="6"/>
      <c r="R410" s="6"/>
      <c r="S410" s="74"/>
    </row>
    <row r="411" spans="1:19" ht="8.1" hidden="1" customHeight="1" x14ac:dyDescent="0.2">
      <c r="A411" s="6"/>
      <c r="B411" s="70" t="s">
        <v>200</v>
      </c>
      <c r="C411" s="6"/>
      <c r="D411" s="6"/>
      <c r="E411" s="6"/>
      <c r="F411" s="6"/>
      <c r="G411" s="6"/>
      <c r="H411" s="6"/>
      <c r="I411" s="6"/>
      <c r="J411" s="6"/>
      <c r="K411" s="6"/>
      <c r="L411" s="6"/>
      <c r="M411" s="6"/>
      <c r="N411" s="6"/>
      <c r="O411" s="6"/>
      <c r="P411" s="6"/>
      <c r="Q411" s="6"/>
      <c r="R411" s="6"/>
      <c r="S411" s="74"/>
    </row>
    <row r="412" spans="1:19" ht="8.1" hidden="1" customHeight="1" x14ac:dyDescent="0.2">
      <c r="A412" s="6"/>
      <c r="B412" s="70"/>
      <c r="C412" s="6"/>
      <c r="D412" s="6"/>
      <c r="E412" s="6"/>
      <c r="F412" s="6"/>
      <c r="G412" s="6"/>
      <c r="H412" s="6"/>
      <c r="I412" s="6"/>
      <c r="J412" s="6"/>
      <c r="K412" s="6"/>
      <c r="L412" s="6"/>
      <c r="M412" s="6"/>
      <c r="N412" s="6"/>
      <c r="O412" s="6"/>
      <c r="P412" s="6"/>
      <c r="Q412" s="6"/>
      <c r="R412" s="6"/>
      <c r="S412" s="74"/>
    </row>
    <row r="413" spans="1:19" ht="8.1" hidden="1" customHeight="1" x14ac:dyDescent="0.2">
      <c r="A413" s="6"/>
      <c r="B413" s="70" t="s">
        <v>367</v>
      </c>
      <c r="C413" s="6"/>
      <c r="D413" s="6"/>
      <c r="E413" s="6"/>
      <c r="F413" s="6"/>
      <c r="G413" s="6"/>
      <c r="H413" s="6"/>
      <c r="I413" s="6"/>
      <c r="J413" s="6"/>
      <c r="K413" s="6"/>
      <c r="L413" s="6"/>
      <c r="M413" s="6"/>
      <c r="N413" s="6"/>
      <c r="O413" s="6"/>
      <c r="P413" s="6"/>
      <c r="Q413" s="6"/>
      <c r="R413" s="6"/>
      <c r="S413" s="74"/>
    </row>
    <row r="414" spans="1:19" ht="8.1" hidden="1" customHeight="1" x14ac:dyDescent="0.2">
      <c r="A414" s="6"/>
      <c r="B414" s="70"/>
      <c r="C414" s="6"/>
      <c r="D414" s="6"/>
      <c r="E414" s="6"/>
      <c r="F414" s="6"/>
      <c r="G414" s="6"/>
      <c r="H414" s="6"/>
      <c r="I414" s="6"/>
      <c r="J414" s="6"/>
      <c r="K414" s="6"/>
      <c r="L414" s="6"/>
      <c r="M414" s="6"/>
      <c r="N414" s="6"/>
      <c r="O414" s="6"/>
      <c r="P414" s="6"/>
      <c r="Q414" s="6"/>
      <c r="R414" s="6"/>
      <c r="S414" s="74"/>
    </row>
    <row r="415" spans="1:19" ht="8.1" hidden="1" customHeight="1" x14ac:dyDescent="0.2">
      <c r="A415" s="6"/>
      <c r="B415" s="70" t="s">
        <v>368</v>
      </c>
      <c r="C415" s="6"/>
      <c r="D415" s="6"/>
      <c r="E415" s="6"/>
      <c r="F415" s="6"/>
      <c r="G415" s="6"/>
      <c r="H415" s="6"/>
      <c r="I415" s="6"/>
      <c r="J415" s="6"/>
      <c r="K415" s="6"/>
      <c r="L415" s="6"/>
      <c r="M415" s="6"/>
      <c r="N415" s="6"/>
      <c r="O415" s="6"/>
      <c r="P415" s="6"/>
      <c r="Q415" s="6"/>
      <c r="R415" s="6"/>
      <c r="S415" s="74"/>
    </row>
    <row r="416" spans="1:19" ht="8.1" hidden="1" customHeight="1" x14ac:dyDescent="0.2">
      <c r="A416" s="6"/>
      <c r="B416" s="70" t="s">
        <v>369</v>
      </c>
      <c r="C416" s="6"/>
      <c r="D416" s="6"/>
      <c r="E416" s="6"/>
      <c r="F416" s="6"/>
      <c r="G416" s="6"/>
      <c r="H416" s="6"/>
      <c r="I416" s="6"/>
      <c r="J416" s="6"/>
      <c r="K416" s="6"/>
      <c r="L416" s="6"/>
      <c r="M416" s="6"/>
      <c r="N416" s="6"/>
      <c r="O416" s="6"/>
      <c r="P416" s="6"/>
      <c r="Q416" s="6"/>
      <c r="R416" s="6"/>
      <c r="S416" s="74"/>
    </row>
    <row r="417" spans="1:23" ht="8.1" hidden="1" customHeight="1" x14ac:dyDescent="0.2">
      <c r="A417" s="6"/>
      <c r="B417" s="70"/>
      <c r="C417" s="6"/>
      <c r="D417" s="6"/>
      <c r="E417" s="6"/>
      <c r="F417" s="6"/>
      <c r="G417" s="6"/>
      <c r="H417" s="6"/>
      <c r="I417" s="6"/>
      <c r="J417" s="6"/>
      <c r="K417" s="6"/>
      <c r="L417" s="6"/>
      <c r="M417" s="6"/>
      <c r="N417" s="6"/>
      <c r="O417" s="6"/>
      <c r="P417" s="6"/>
      <c r="Q417" s="6"/>
      <c r="R417" s="6"/>
      <c r="S417" s="74"/>
    </row>
    <row r="418" spans="1:23" ht="8.1" hidden="1" customHeight="1" x14ac:dyDescent="0.2">
      <c r="A418" s="6"/>
      <c r="B418" s="70" t="s">
        <v>199</v>
      </c>
      <c r="C418" s="6"/>
      <c r="D418" s="6"/>
      <c r="E418" s="6"/>
      <c r="F418" s="6"/>
      <c r="G418" s="6"/>
      <c r="H418" s="6"/>
      <c r="I418" s="6"/>
      <c r="J418" s="6"/>
      <c r="K418" s="6"/>
      <c r="L418" s="6"/>
      <c r="M418" s="6"/>
      <c r="N418" s="6"/>
      <c r="O418" s="6"/>
      <c r="P418" s="6"/>
      <c r="Q418" s="6"/>
      <c r="R418" s="6"/>
      <c r="S418" s="74"/>
    </row>
    <row r="419" spans="1:23" ht="8.1" hidden="1" customHeight="1" x14ac:dyDescent="0.2">
      <c r="A419" s="6"/>
      <c r="B419" s="70"/>
      <c r="C419" s="6"/>
      <c r="D419" s="6"/>
      <c r="E419" s="6"/>
      <c r="F419" s="6"/>
      <c r="G419" s="6"/>
      <c r="H419" s="6"/>
      <c r="I419" s="6"/>
      <c r="J419" s="6"/>
      <c r="K419" s="6"/>
      <c r="L419" s="6"/>
      <c r="M419" s="6"/>
      <c r="N419" s="6"/>
      <c r="O419" s="6"/>
      <c r="P419" s="6"/>
      <c r="Q419" s="6"/>
      <c r="R419" s="6"/>
      <c r="S419" s="74"/>
    </row>
    <row r="420" spans="1:23" ht="8.1" hidden="1" customHeight="1" x14ac:dyDescent="0.2">
      <c r="A420" s="6"/>
      <c r="B420" s="70" t="s">
        <v>198</v>
      </c>
      <c r="C420" s="6"/>
      <c r="D420" s="6"/>
      <c r="E420" s="6"/>
      <c r="F420" s="6"/>
      <c r="G420" s="6"/>
      <c r="H420" s="6"/>
      <c r="I420" s="6"/>
      <c r="J420" s="6"/>
      <c r="K420" s="6"/>
      <c r="L420" s="6"/>
      <c r="M420" s="6"/>
      <c r="N420" s="6"/>
      <c r="O420" s="6"/>
      <c r="P420" s="6"/>
      <c r="Q420" s="6"/>
      <c r="R420" s="6"/>
      <c r="S420" s="74"/>
    </row>
    <row r="421" spans="1:23" ht="8.1" hidden="1" customHeight="1" x14ac:dyDescent="0.2">
      <c r="A421" s="6"/>
      <c r="B421" s="70"/>
      <c r="C421" s="6"/>
      <c r="D421" s="6"/>
      <c r="E421" s="6"/>
      <c r="F421" s="6"/>
      <c r="G421" s="6"/>
      <c r="H421" s="6"/>
      <c r="I421" s="6"/>
      <c r="J421" s="6"/>
      <c r="K421" s="6"/>
      <c r="L421" s="6"/>
      <c r="M421" s="6"/>
      <c r="N421" s="6"/>
      <c r="O421" s="6"/>
      <c r="P421" s="6"/>
      <c r="Q421" s="6"/>
      <c r="R421" s="6"/>
      <c r="S421" s="74"/>
    </row>
    <row r="422" spans="1:23" ht="8.1" hidden="1" customHeight="1" x14ac:dyDescent="0.2">
      <c r="A422" s="6"/>
      <c r="B422" s="70" t="s">
        <v>370</v>
      </c>
      <c r="C422" s="6"/>
      <c r="D422" s="6"/>
      <c r="E422" s="6"/>
      <c r="F422" s="6"/>
      <c r="G422" s="6"/>
      <c r="H422" s="6"/>
      <c r="I422" s="6"/>
      <c r="J422" s="6"/>
      <c r="K422" s="6"/>
      <c r="L422" s="6"/>
      <c r="M422" s="6"/>
      <c r="N422" s="6"/>
      <c r="O422" s="6"/>
      <c r="P422" s="6"/>
      <c r="Q422" s="6"/>
      <c r="R422" s="6"/>
      <c r="S422" s="74"/>
    </row>
    <row r="423" spans="1:23" ht="8.1" hidden="1" customHeight="1" x14ac:dyDescent="0.2">
      <c r="A423" s="6"/>
      <c r="B423" s="70" t="s">
        <v>371</v>
      </c>
      <c r="C423" s="6"/>
      <c r="D423" s="6"/>
      <c r="E423" s="6"/>
      <c r="F423" s="6"/>
      <c r="G423" s="6"/>
      <c r="H423" s="6"/>
      <c r="I423" s="6"/>
      <c r="J423" s="6"/>
      <c r="K423" s="6"/>
      <c r="L423" s="6"/>
      <c r="M423" s="6"/>
      <c r="N423" s="6"/>
      <c r="O423" s="6"/>
      <c r="P423" s="6"/>
      <c r="Q423" s="6"/>
      <c r="R423" s="6"/>
      <c r="S423" s="74"/>
    </row>
    <row r="424" spans="1:23" ht="8.1" hidden="1" customHeight="1" x14ac:dyDescent="0.2">
      <c r="A424" s="6"/>
      <c r="B424" s="70"/>
      <c r="C424" s="6"/>
      <c r="D424" s="6"/>
      <c r="E424" s="6"/>
      <c r="F424" s="6"/>
      <c r="G424" s="6"/>
      <c r="H424" s="6"/>
      <c r="I424" s="6"/>
      <c r="J424" s="6"/>
      <c r="K424" s="6"/>
      <c r="L424" s="6"/>
      <c r="M424" s="6"/>
      <c r="N424" s="6"/>
      <c r="O424" s="6"/>
      <c r="P424" s="6"/>
      <c r="Q424" s="6"/>
      <c r="R424" s="6"/>
      <c r="S424" s="74"/>
    </row>
    <row r="425" spans="1:23" ht="8.1" hidden="1" customHeight="1" x14ac:dyDescent="0.2">
      <c r="A425" s="6"/>
      <c r="B425" s="70" t="s">
        <v>372</v>
      </c>
      <c r="C425" s="6"/>
      <c r="D425" s="6"/>
      <c r="E425" s="6"/>
      <c r="F425" s="6"/>
      <c r="G425" s="6"/>
      <c r="H425" s="6"/>
      <c r="I425" s="6"/>
      <c r="J425" s="6"/>
      <c r="K425" s="6"/>
      <c r="L425" s="6"/>
      <c r="M425" s="6"/>
      <c r="N425" s="6"/>
      <c r="O425" s="6"/>
      <c r="P425" s="6"/>
      <c r="Q425" s="6"/>
      <c r="R425" s="6"/>
      <c r="S425" s="74"/>
    </row>
    <row r="426" spans="1:23" ht="8.1" hidden="1" customHeight="1" x14ac:dyDescent="0.2">
      <c r="A426" s="6"/>
      <c r="B426" s="70"/>
      <c r="C426" s="6"/>
      <c r="D426" s="6"/>
      <c r="E426" s="6"/>
      <c r="F426" s="6"/>
      <c r="G426" s="6"/>
      <c r="H426" s="6"/>
      <c r="I426" s="6"/>
      <c r="J426" s="6"/>
      <c r="K426" s="6"/>
      <c r="L426" s="6"/>
      <c r="M426" s="6"/>
      <c r="N426" s="6"/>
      <c r="O426" s="6"/>
      <c r="P426" s="6"/>
      <c r="Q426" s="6"/>
      <c r="R426" s="6"/>
      <c r="S426" s="74"/>
    </row>
    <row r="427" spans="1:23" ht="8.1" hidden="1" customHeight="1" x14ac:dyDescent="0.2">
      <c r="A427" s="6"/>
      <c r="B427" s="70" t="s">
        <v>196</v>
      </c>
      <c r="C427" s="6"/>
      <c r="D427" s="6"/>
      <c r="E427" s="6"/>
      <c r="F427" s="6"/>
      <c r="G427" s="6"/>
      <c r="H427" s="6"/>
      <c r="I427" s="6"/>
      <c r="J427" s="6"/>
      <c r="K427" s="6"/>
      <c r="L427" s="6"/>
      <c r="M427" s="6"/>
      <c r="N427" s="6"/>
      <c r="O427" s="6"/>
      <c r="P427" s="6"/>
      <c r="Q427" s="6"/>
      <c r="R427" s="6"/>
      <c r="S427" s="74"/>
      <c r="T427" s="6"/>
      <c r="U427" s="6"/>
      <c r="V427" s="6"/>
      <c r="W427" s="6"/>
    </row>
    <row r="428" spans="1:23" ht="8.1" hidden="1" customHeight="1" x14ac:dyDescent="0.2">
      <c r="A428" s="6"/>
      <c r="B428" s="70"/>
      <c r="C428" s="6"/>
      <c r="D428" s="6"/>
      <c r="E428" s="6"/>
      <c r="F428" s="6"/>
      <c r="G428" s="6"/>
      <c r="H428" s="6"/>
      <c r="I428" s="6"/>
      <c r="J428" s="6"/>
      <c r="K428" s="6"/>
      <c r="L428" s="6"/>
      <c r="M428" s="6"/>
      <c r="N428" s="6"/>
      <c r="O428" s="6"/>
      <c r="P428" s="6"/>
      <c r="Q428" s="6"/>
      <c r="R428" s="6"/>
      <c r="S428" s="74"/>
      <c r="T428" s="6"/>
      <c r="U428" s="6"/>
      <c r="V428" s="6"/>
      <c r="W428" s="6"/>
    </row>
    <row r="429" spans="1:23" ht="8.1" hidden="1" customHeight="1" x14ac:dyDescent="0.2">
      <c r="A429" s="6"/>
      <c r="B429" s="70" t="s">
        <v>197</v>
      </c>
      <c r="C429" s="6"/>
      <c r="D429" s="6"/>
      <c r="E429" s="6"/>
      <c r="F429" s="6"/>
      <c r="G429" s="6"/>
      <c r="H429" s="6"/>
      <c r="I429" s="6"/>
      <c r="J429" s="6"/>
      <c r="K429" s="6"/>
      <c r="L429" s="6"/>
      <c r="M429" s="6"/>
      <c r="N429" s="6"/>
      <c r="O429" s="6"/>
      <c r="P429" s="6"/>
      <c r="Q429" s="6"/>
      <c r="R429" s="6"/>
      <c r="S429" s="74"/>
      <c r="T429" s="6"/>
      <c r="U429" s="6"/>
      <c r="V429" s="6"/>
      <c r="W429" s="6"/>
    </row>
    <row r="430" spans="1:23" ht="2.1" hidden="1" customHeight="1" x14ac:dyDescent="0.2">
      <c r="A430" s="6"/>
      <c r="B430" s="70"/>
      <c r="C430" s="6"/>
      <c r="D430" s="6"/>
      <c r="E430" s="6"/>
      <c r="F430" s="6"/>
      <c r="G430" s="6"/>
      <c r="H430" s="6"/>
      <c r="I430" s="6"/>
      <c r="J430" s="6"/>
      <c r="K430" s="6"/>
      <c r="L430" s="6"/>
      <c r="M430" s="6"/>
      <c r="N430" s="6"/>
      <c r="O430" s="6"/>
      <c r="P430" s="6"/>
      <c r="Q430" s="6"/>
      <c r="R430" s="6"/>
      <c r="S430" s="74"/>
      <c r="T430" s="6"/>
      <c r="U430" s="6"/>
      <c r="V430" s="6"/>
      <c r="W430" s="6"/>
    </row>
    <row r="431" spans="1:23" ht="2.1" hidden="1" customHeight="1" x14ac:dyDescent="0.2">
      <c r="A431" s="6"/>
      <c r="B431" s="70"/>
      <c r="C431" s="6"/>
      <c r="D431" s="6"/>
      <c r="E431" s="6"/>
      <c r="F431" s="6"/>
      <c r="G431" s="6"/>
      <c r="H431" s="6"/>
      <c r="I431" s="6"/>
      <c r="J431" s="6"/>
      <c r="K431" s="6"/>
      <c r="L431" s="6"/>
      <c r="M431" s="6"/>
      <c r="N431" s="6"/>
      <c r="O431" s="6"/>
      <c r="P431" s="6"/>
      <c r="Q431" s="6"/>
      <c r="R431" s="6"/>
      <c r="S431" s="74"/>
      <c r="T431" s="6"/>
      <c r="U431" s="6"/>
      <c r="V431" s="6"/>
      <c r="W431" s="6"/>
    </row>
    <row r="432" spans="1:23" ht="2.1" hidden="1" customHeight="1" x14ac:dyDescent="0.2">
      <c r="A432" s="6"/>
      <c r="B432" s="70"/>
      <c r="C432" s="6"/>
      <c r="D432" s="6"/>
      <c r="E432" s="6"/>
      <c r="F432" s="6"/>
      <c r="G432" s="6"/>
      <c r="H432" s="6"/>
      <c r="I432" s="6"/>
      <c r="J432" s="6"/>
      <c r="K432" s="6"/>
      <c r="L432" s="6"/>
      <c r="M432" s="6"/>
      <c r="N432" s="6"/>
      <c r="O432" s="6"/>
      <c r="P432" s="6"/>
      <c r="Q432" s="6"/>
      <c r="R432" s="6"/>
      <c r="S432" s="74"/>
      <c r="T432" s="6"/>
      <c r="U432" s="6"/>
      <c r="V432" s="6"/>
      <c r="W432" s="6"/>
    </row>
    <row r="433" spans="1:23" ht="2.1" hidden="1" customHeight="1" x14ac:dyDescent="0.2">
      <c r="A433" s="6"/>
      <c r="B433" s="70"/>
      <c r="C433" s="6"/>
      <c r="D433" s="6"/>
      <c r="E433" s="6"/>
      <c r="F433" s="6"/>
      <c r="G433" s="6"/>
      <c r="H433" s="6"/>
      <c r="I433" s="6"/>
      <c r="J433" s="6"/>
      <c r="K433" s="6"/>
      <c r="L433" s="6"/>
      <c r="M433" s="6"/>
      <c r="N433" s="6"/>
      <c r="O433" s="6"/>
      <c r="P433" s="6"/>
      <c r="Q433" s="6"/>
      <c r="R433" s="6"/>
      <c r="S433" s="74"/>
      <c r="T433" s="6"/>
      <c r="U433" s="6"/>
      <c r="V433" s="6"/>
      <c r="W433" s="6"/>
    </row>
    <row r="434" spans="1:23" ht="2.1" hidden="1" customHeight="1" x14ac:dyDescent="0.2">
      <c r="A434" s="6"/>
      <c r="B434" s="70"/>
      <c r="C434" s="6"/>
      <c r="D434" s="6"/>
      <c r="E434" s="6"/>
      <c r="F434" s="6"/>
      <c r="G434" s="6"/>
      <c r="H434" s="6"/>
      <c r="I434" s="6"/>
      <c r="J434" s="6"/>
      <c r="K434" s="6"/>
      <c r="L434" s="6"/>
      <c r="M434" s="6"/>
      <c r="N434" s="6"/>
      <c r="O434" s="6"/>
      <c r="P434" s="6"/>
      <c r="Q434" s="6"/>
      <c r="R434" s="6"/>
      <c r="S434" s="74"/>
      <c r="T434" s="6"/>
      <c r="U434" s="6"/>
      <c r="V434" s="6"/>
      <c r="W434" s="6"/>
    </row>
    <row r="435" spans="1:23" ht="2.1" hidden="1" customHeight="1" x14ac:dyDescent="0.2">
      <c r="A435" s="6"/>
      <c r="B435" s="70"/>
      <c r="C435" s="6"/>
      <c r="D435" s="6"/>
      <c r="E435" s="6"/>
      <c r="F435" s="6"/>
      <c r="G435" s="6"/>
      <c r="H435" s="6"/>
      <c r="I435" s="6"/>
      <c r="J435" s="6"/>
      <c r="K435" s="6"/>
      <c r="L435" s="6"/>
      <c r="M435" s="6"/>
      <c r="N435" s="6"/>
      <c r="O435" s="6"/>
      <c r="P435" s="6"/>
      <c r="Q435" s="6"/>
      <c r="R435" s="6"/>
      <c r="S435" s="74"/>
      <c r="T435" s="6"/>
      <c r="U435" s="6"/>
      <c r="V435" s="6"/>
      <c r="W435" s="6"/>
    </row>
    <row r="436" spans="1:23" ht="2.1" hidden="1" customHeight="1" x14ac:dyDescent="0.2">
      <c r="A436" s="6"/>
      <c r="B436" s="70"/>
      <c r="C436" s="6"/>
      <c r="D436" s="6"/>
      <c r="E436" s="6"/>
      <c r="F436" s="6"/>
      <c r="G436" s="6"/>
      <c r="H436" s="6"/>
      <c r="I436" s="6"/>
      <c r="J436" s="6"/>
      <c r="K436" s="6"/>
      <c r="L436" s="6"/>
      <c r="M436" s="6"/>
      <c r="N436" s="6"/>
      <c r="O436" s="6"/>
      <c r="P436" s="6"/>
      <c r="Q436" s="6"/>
      <c r="R436" s="6"/>
      <c r="S436" s="74"/>
      <c r="T436" s="6"/>
      <c r="U436" s="6"/>
      <c r="V436" s="6"/>
      <c r="W436" s="6"/>
    </row>
    <row r="437" spans="1:23" ht="8.1" hidden="1" customHeight="1" x14ac:dyDescent="0.2">
      <c r="A437" s="6"/>
      <c r="B437" s="66"/>
      <c r="C437" s="11"/>
      <c r="D437" s="11"/>
      <c r="E437" s="11"/>
      <c r="F437" s="11"/>
      <c r="G437" s="11"/>
      <c r="H437" s="11"/>
      <c r="I437" s="11"/>
      <c r="J437" s="11"/>
      <c r="K437" s="11"/>
      <c r="L437" s="11"/>
      <c r="M437" s="11"/>
      <c r="N437" s="11"/>
      <c r="O437" s="11"/>
      <c r="P437" s="11"/>
      <c r="Q437" s="11"/>
      <c r="R437" s="11"/>
      <c r="S437" s="79"/>
      <c r="T437" s="6"/>
      <c r="U437" s="6"/>
      <c r="V437" s="6"/>
      <c r="W437" s="6"/>
    </row>
    <row r="438" spans="1:23" ht="8.1" hidden="1" customHeight="1" x14ac:dyDescent="0.2">
      <c r="A438" s="6"/>
      <c r="B438" s="64"/>
      <c r="C438" s="6"/>
      <c r="D438" s="6"/>
      <c r="E438" s="6"/>
      <c r="F438" s="6"/>
      <c r="G438" s="6"/>
      <c r="H438" s="6"/>
      <c r="I438" s="6"/>
      <c r="J438" s="6"/>
      <c r="K438" s="6"/>
      <c r="L438" s="6"/>
      <c r="M438" s="6"/>
      <c r="N438" s="6"/>
      <c r="O438" s="6"/>
      <c r="P438" s="6"/>
      <c r="Q438" s="6"/>
      <c r="R438" s="6"/>
      <c r="S438" s="6"/>
      <c r="T438" s="6"/>
      <c r="U438" s="6"/>
      <c r="V438" s="6"/>
      <c r="W438" s="6"/>
    </row>
    <row r="439" spans="1:23" ht="8.1" hidden="1" customHeight="1" x14ac:dyDescent="0.2">
      <c r="A439" s="6"/>
      <c r="B439" s="621" t="s">
        <v>203</v>
      </c>
      <c r="C439" s="622"/>
      <c r="D439" s="622"/>
      <c r="E439" s="622"/>
      <c r="F439" s="622"/>
      <c r="G439" s="622"/>
      <c r="H439" s="622"/>
      <c r="I439" s="622"/>
      <c r="J439" s="622"/>
      <c r="K439" s="622"/>
      <c r="L439" s="622"/>
      <c r="M439" s="622"/>
      <c r="N439" s="622"/>
      <c r="O439" s="622"/>
      <c r="P439" s="622"/>
      <c r="Q439" s="622"/>
      <c r="R439" s="622"/>
      <c r="S439" s="623"/>
      <c r="T439" s="6"/>
      <c r="U439" s="6"/>
      <c r="V439" s="6"/>
      <c r="W439" s="6"/>
    </row>
    <row r="440" spans="1:23" ht="8.1" hidden="1" customHeight="1" x14ac:dyDescent="0.2">
      <c r="A440" s="6"/>
      <c r="B440" s="69"/>
      <c r="C440" s="6"/>
      <c r="D440" s="6"/>
      <c r="E440" s="6"/>
      <c r="F440" s="6"/>
      <c r="G440" s="6"/>
      <c r="H440" s="6"/>
      <c r="I440" s="6"/>
      <c r="J440" s="6"/>
      <c r="K440" s="6"/>
      <c r="L440" s="6"/>
      <c r="M440" s="6"/>
      <c r="N440" s="6"/>
      <c r="O440" s="6"/>
      <c r="P440" s="6"/>
      <c r="Q440" s="6"/>
      <c r="R440" s="6"/>
      <c r="S440" s="74"/>
      <c r="T440" s="6"/>
      <c r="U440" s="6"/>
      <c r="V440" s="6"/>
      <c r="W440" s="6"/>
    </row>
    <row r="441" spans="1:23" ht="8.1" hidden="1" customHeight="1" x14ac:dyDescent="0.2">
      <c r="A441" s="6"/>
      <c r="B441" s="70" t="s">
        <v>373</v>
      </c>
      <c r="C441" s="6"/>
      <c r="D441" s="6"/>
      <c r="E441" s="6"/>
      <c r="F441" s="6"/>
      <c r="G441" s="6"/>
      <c r="H441" s="6"/>
      <c r="I441" s="6"/>
      <c r="J441" s="6"/>
      <c r="K441" s="6"/>
      <c r="L441" s="6"/>
      <c r="M441" s="6"/>
      <c r="N441" s="6"/>
      <c r="O441" s="6"/>
      <c r="P441" s="6"/>
      <c r="Q441" s="6"/>
      <c r="R441" s="6"/>
      <c r="S441" s="74"/>
      <c r="T441" s="6"/>
      <c r="U441" s="6"/>
      <c r="V441" s="6"/>
      <c r="W441" s="6"/>
    </row>
    <row r="442" spans="1:23" ht="8.1" hidden="1" customHeight="1" x14ac:dyDescent="0.2">
      <c r="A442" s="6"/>
      <c r="B442" s="70" t="s">
        <v>374</v>
      </c>
      <c r="C442" s="6"/>
      <c r="D442" s="6"/>
      <c r="E442" s="6"/>
      <c r="F442" s="6"/>
      <c r="G442" s="6"/>
      <c r="H442" s="6"/>
      <c r="I442" s="6"/>
      <c r="J442" s="6"/>
      <c r="K442" s="6"/>
      <c r="L442" s="6"/>
      <c r="M442" s="6"/>
      <c r="N442" s="6"/>
      <c r="O442" s="6"/>
      <c r="P442" s="6"/>
      <c r="Q442" s="6"/>
      <c r="R442" s="6"/>
      <c r="S442" s="74"/>
      <c r="T442" s="6"/>
      <c r="U442" s="6"/>
      <c r="V442" s="6"/>
      <c r="W442" s="6"/>
    </row>
    <row r="443" spans="1:23" ht="8.1" hidden="1" customHeight="1" x14ac:dyDescent="0.2">
      <c r="A443" s="6"/>
      <c r="B443" s="70"/>
      <c r="C443" s="6"/>
      <c r="D443" s="6"/>
      <c r="E443" s="6"/>
      <c r="F443" s="6"/>
      <c r="G443" s="6"/>
      <c r="H443" s="6"/>
      <c r="I443" s="6"/>
      <c r="J443" s="6"/>
      <c r="K443" s="6"/>
      <c r="L443" s="6"/>
      <c r="M443" s="6"/>
      <c r="N443" s="6"/>
      <c r="O443" s="6"/>
      <c r="P443" s="6"/>
      <c r="Q443" s="6"/>
      <c r="R443" s="6"/>
      <c r="S443" s="74"/>
      <c r="T443" s="6"/>
      <c r="U443" s="6"/>
      <c r="V443" s="6"/>
      <c r="W443" s="6"/>
    </row>
    <row r="444" spans="1:23" ht="8.1" hidden="1" customHeight="1" x14ac:dyDescent="0.2">
      <c r="A444" s="6"/>
      <c r="B444" s="70" t="s">
        <v>375</v>
      </c>
      <c r="C444" s="6"/>
      <c r="D444" s="6"/>
      <c r="E444" s="6"/>
      <c r="F444" s="6"/>
      <c r="G444" s="6"/>
      <c r="H444" s="6"/>
      <c r="I444" s="6"/>
      <c r="J444" s="6"/>
      <c r="K444" s="6"/>
      <c r="L444" s="6"/>
      <c r="M444" s="6"/>
      <c r="N444" s="6"/>
      <c r="O444" s="6"/>
      <c r="P444" s="6"/>
      <c r="Q444" s="6"/>
      <c r="R444" s="6"/>
      <c r="S444" s="74"/>
      <c r="T444" s="6"/>
      <c r="U444" s="6"/>
      <c r="V444" s="6"/>
      <c r="W444" s="6"/>
    </row>
    <row r="445" spans="1:23" ht="8.1" hidden="1" customHeight="1" x14ac:dyDescent="0.2">
      <c r="A445" s="6"/>
      <c r="B445" s="72" t="s">
        <v>204</v>
      </c>
      <c r="C445" s="6"/>
      <c r="D445" s="6"/>
      <c r="E445" s="6"/>
      <c r="F445" s="6"/>
      <c r="G445" s="6"/>
      <c r="H445" s="6"/>
      <c r="I445" s="6"/>
      <c r="J445" s="6"/>
      <c r="K445" s="6"/>
      <c r="L445" s="6"/>
      <c r="M445" s="6"/>
      <c r="N445" s="6"/>
      <c r="O445" s="6"/>
      <c r="P445" s="6"/>
      <c r="Q445" s="6"/>
      <c r="R445" s="6"/>
      <c r="S445" s="74"/>
      <c r="T445" s="6"/>
      <c r="U445" s="6"/>
      <c r="V445" s="6"/>
      <c r="W445" s="6"/>
    </row>
    <row r="446" spans="1:23" ht="8.1" hidden="1" customHeight="1" x14ac:dyDescent="0.2">
      <c r="A446" s="6"/>
      <c r="B446" s="72"/>
      <c r="C446" s="6"/>
      <c r="D446" s="6"/>
      <c r="E446" s="6"/>
      <c r="F446" s="6"/>
      <c r="G446" s="6"/>
      <c r="H446" s="6"/>
      <c r="I446" s="6"/>
      <c r="J446" s="6"/>
      <c r="K446" s="6"/>
      <c r="L446" s="6"/>
      <c r="M446" s="6"/>
      <c r="N446" s="6"/>
      <c r="O446" s="6"/>
      <c r="P446" s="6"/>
      <c r="Q446" s="6"/>
      <c r="R446" s="6"/>
      <c r="S446" s="74"/>
      <c r="T446" s="6"/>
      <c r="U446" s="6"/>
      <c r="V446" s="6"/>
      <c r="W446" s="6"/>
    </row>
    <row r="447" spans="1:23" ht="8.1" hidden="1" customHeight="1" x14ac:dyDescent="0.2">
      <c r="A447" s="6"/>
      <c r="B447" s="621" t="s">
        <v>205</v>
      </c>
      <c r="C447" s="622"/>
      <c r="D447" s="622"/>
      <c r="E447" s="622"/>
      <c r="F447" s="622"/>
      <c r="G447" s="622"/>
      <c r="H447" s="622"/>
      <c r="I447" s="622"/>
      <c r="J447" s="622"/>
      <c r="K447" s="622"/>
      <c r="L447" s="622"/>
      <c r="M447" s="622"/>
      <c r="N447" s="622"/>
      <c r="O447" s="622"/>
      <c r="P447" s="622"/>
      <c r="Q447" s="622"/>
      <c r="R447" s="622"/>
      <c r="S447" s="623"/>
      <c r="T447" s="6"/>
      <c r="U447" s="6"/>
      <c r="V447" s="6"/>
      <c r="W447" s="6"/>
    </row>
    <row r="448" spans="1:23" ht="8.1" hidden="1" customHeight="1" x14ac:dyDescent="0.2">
      <c r="A448" s="6"/>
      <c r="B448" s="70"/>
      <c r="C448" s="6"/>
      <c r="D448" s="6"/>
      <c r="E448" s="6"/>
      <c r="F448" s="6"/>
      <c r="G448" s="6"/>
      <c r="H448" s="6"/>
      <c r="I448" s="6"/>
      <c r="J448" s="6"/>
      <c r="K448" s="6"/>
      <c r="L448" s="6"/>
      <c r="M448" s="6"/>
      <c r="N448" s="6"/>
      <c r="O448" s="6"/>
      <c r="P448" s="6"/>
      <c r="Q448" s="6"/>
      <c r="R448" s="6"/>
      <c r="S448" s="74"/>
      <c r="T448" s="6"/>
      <c r="U448" s="6"/>
      <c r="V448" s="6"/>
      <c r="W448" s="6"/>
    </row>
    <row r="449" spans="1:23" ht="8.1" hidden="1" customHeight="1" x14ac:dyDescent="0.2">
      <c r="A449" s="6"/>
      <c r="B449" s="70" t="s">
        <v>376</v>
      </c>
      <c r="C449" s="6"/>
      <c r="D449" s="6"/>
      <c r="E449" s="6"/>
      <c r="F449" s="6"/>
      <c r="G449" s="6"/>
      <c r="H449" s="6"/>
      <c r="I449" s="6"/>
      <c r="J449" s="6"/>
      <c r="K449" s="6"/>
      <c r="L449" s="6"/>
      <c r="M449" s="6"/>
      <c r="N449" s="6"/>
      <c r="O449" s="6"/>
      <c r="P449" s="6"/>
      <c r="Q449" s="6"/>
      <c r="R449" s="6"/>
      <c r="S449" s="74"/>
      <c r="T449" s="6"/>
      <c r="U449" s="6"/>
      <c r="V449" s="6"/>
      <c r="W449" s="6"/>
    </row>
    <row r="450" spans="1:23" ht="8.1" hidden="1" customHeight="1" x14ac:dyDescent="0.2">
      <c r="A450" s="6"/>
      <c r="B450" s="70" t="s">
        <v>208</v>
      </c>
      <c r="C450" s="6"/>
      <c r="D450" s="6"/>
      <c r="E450" s="6"/>
      <c r="F450" s="6"/>
      <c r="G450" s="6"/>
      <c r="H450" s="6"/>
      <c r="I450" s="6"/>
      <c r="J450" s="6"/>
      <c r="K450" s="6"/>
      <c r="L450" s="6"/>
      <c r="M450" s="6"/>
      <c r="N450" s="6"/>
      <c r="O450" s="6"/>
      <c r="P450" s="6"/>
      <c r="Q450" s="6"/>
      <c r="R450" s="6"/>
      <c r="S450" s="74"/>
      <c r="T450" s="6"/>
      <c r="U450" s="6"/>
      <c r="V450" s="6"/>
      <c r="W450" s="6"/>
    </row>
    <row r="451" spans="1:23" ht="8.1" hidden="1" customHeight="1" x14ac:dyDescent="0.2">
      <c r="A451" s="6"/>
      <c r="B451" s="70" t="s">
        <v>206</v>
      </c>
      <c r="C451" s="6"/>
      <c r="D451" s="6"/>
      <c r="E451" s="6"/>
      <c r="F451" s="6"/>
      <c r="G451" s="6"/>
      <c r="H451" s="6"/>
      <c r="I451" s="6"/>
      <c r="J451" s="6"/>
      <c r="K451" s="6"/>
      <c r="L451" s="6"/>
      <c r="M451" s="6"/>
      <c r="N451" s="6"/>
      <c r="O451" s="6"/>
      <c r="P451" s="6"/>
      <c r="Q451" s="6"/>
      <c r="R451" s="6"/>
      <c r="S451" s="74"/>
      <c r="T451" s="6"/>
      <c r="U451" s="6"/>
      <c r="V451" s="6"/>
      <c r="W451" s="6"/>
    </row>
    <row r="452" spans="1:23" ht="8.1" hidden="1" customHeight="1" x14ac:dyDescent="0.2">
      <c r="A452" s="6"/>
      <c r="B452" s="70" t="s">
        <v>72</v>
      </c>
      <c r="C452" s="6"/>
      <c r="D452" s="6"/>
      <c r="E452" s="6"/>
      <c r="F452" s="6"/>
      <c r="G452" s="6"/>
      <c r="H452" s="6"/>
      <c r="I452" s="6"/>
      <c r="J452" s="6"/>
      <c r="K452" s="6"/>
      <c r="L452" s="6"/>
      <c r="M452" s="6"/>
      <c r="N452" s="6"/>
      <c r="O452" s="6"/>
      <c r="P452" s="6"/>
      <c r="Q452" s="6"/>
      <c r="R452" s="6"/>
      <c r="S452" s="74"/>
      <c r="T452" s="6"/>
      <c r="U452" s="6"/>
      <c r="V452" s="6"/>
      <c r="W452" s="6"/>
    </row>
    <row r="453" spans="1:23" ht="8.1" hidden="1" customHeight="1" x14ac:dyDescent="0.2">
      <c r="A453" s="6"/>
      <c r="B453" s="70" t="s">
        <v>207</v>
      </c>
      <c r="C453" s="6"/>
      <c r="D453" s="6"/>
      <c r="E453" s="6"/>
      <c r="F453" s="6"/>
      <c r="G453" s="6"/>
      <c r="H453" s="6"/>
      <c r="I453" s="6"/>
      <c r="J453" s="6"/>
      <c r="K453" s="6"/>
      <c r="L453" s="6"/>
      <c r="M453" s="6"/>
      <c r="N453" s="6"/>
      <c r="O453" s="6"/>
      <c r="P453" s="6"/>
      <c r="Q453" s="6"/>
      <c r="R453" s="6"/>
      <c r="S453" s="74"/>
      <c r="T453" s="6"/>
      <c r="U453" s="6"/>
      <c r="V453" s="6"/>
      <c r="W453" s="6"/>
    </row>
    <row r="454" spans="1:23" ht="8.1" hidden="1" customHeight="1" x14ac:dyDescent="0.2">
      <c r="A454" s="6"/>
      <c r="B454" s="70"/>
      <c r="C454" s="6"/>
      <c r="D454" s="6"/>
      <c r="E454" s="6"/>
      <c r="F454" s="6"/>
      <c r="G454" s="6"/>
      <c r="H454" s="6"/>
      <c r="I454" s="6"/>
      <c r="J454" s="6"/>
      <c r="K454" s="6"/>
      <c r="L454" s="6"/>
      <c r="M454" s="6"/>
      <c r="N454" s="6"/>
      <c r="O454" s="6"/>
      <c r="P454" s="6"/>
      <c r="Q454" s="6"/>
      <c r="R454" s="6"/>
      <c r="S454" s="74"/>
      <c r="T454" s="6"/>
      <c r="U454" s="6"/>
      <c r="V454" s="6"/>
      <c r="W454" s="6"/>
    </row>
    <row r="455" spans="1:23" ht="8.1" hidden="1" customHeight="1" x14ac:dyDescent="0.2">
      <c r="A455" s="6"/>
      <c r="B455" s="70" t="s">
        <v>73</v>
      </c>
      <c r="C455" s="6"/>
      <c r="D455" s="6"/>
      <c r="E455" s="6"/>
      <c r="F455" s="6"/>
      <c r="G455" s="6"/>
      <c r="H455" s="6"/>
      <c r="I455" s="6"/>
      <c r="J455" s="6"/>
      <c r="K455" s="6"/>
      <c r="L455" s="6"/>
      <c r="M455" s="6"/>
      <c r="N455" s="6"/>
      <c r="O455" s="6"/>
      <c r="P455" s="6"/>
      <c r="Q455" s="6"/>
      <c r="R455" s="6"/>
      <c r="S455" s="74"/>
      <c r="T455" s="6"/>
      <c r="U455" s="6"/>
      <c r="V455" s="6"/>
      <c r="W455" s="6"/>
    </row>
    <row r="456" spans="1:23" ht="8.1" hidden="1" customHeight="1" x14ac:dyDescent="0.2">
      <c r="A456" s="6"/>
      <c r="B456" s="70"/>
      <c r="C456" s="6"/>
      <c r="D456" s="6"/>
      <c r="E456" s="6"/>
      <c r="F456" s="6"/>
      <c r="G456" s="6"/>
      <c r="H456" s="6"/>
      <c r="I456" s="6"/>
      <c r="J456" s="6"/>
      <c r="K456" s="6"/>
      <c r="L456" s="6"/>
      <c r="M456" s="6"/>
      <c r="N456" s="6"/>
      <c r="O456" s="6"/>
      <c r="P456" s="6"/>
      <c r="Q456" s="6"/>
      <c r="R456" s="6"/>
      <c r="S456" s="74"/>
      <c r="T456" s="6"/>
      <c r="U456" s="6"/>
      <c r="V456" s="6"/>
      <c r="W456" s="6"/>
    </row>
    <row r="457" spans="1:23" ht="8.1" hidden="1" customHeight="1" x14ac:dyDescent="0.2">
      <c r="A457" s="6"/>
      <c r="B457" s="70" t="s">
        <v>209</v>
      </c>
      <c r="C457" s="6"/>
      <c r="D457" s="6"/>
      <c r="E457" s="6"/>
      <c r="F457" s="6"/>
      <c r="G457" s="6"/>
      <c r="H457" s="6"/>
      <c r="I457" s="6"/>
      <c r="J457" s="6"/>
      <c r="K457" s="6"/>
      <c r="L457" s="6"/>
      <c r="M457" s="6"/>
      <c r="N457" s="6"/>
      <c r="O457" s="6"/>
      <c r="P457" s="6"/>
      <c r="Q457" s="6"/>
      <c r="R457" s="6"/>
      <c r="S457" s="74"/>
      <c r="T457" s="6"/>
      <c r="U457" s="6"/>
      <c r="V457" s="6"/>
      <c r="W457" s="6"/>
    </row>
    <row r="458" spans="1:23" ht="8.1" hidden="1" customHeight="1" x14ac:dyDescent="0.2">
      <c r="A458" s="6"/>
      <c r="B458" s="70"/>
      <c r="C458" s="6"/>
      <c r="D458" s="6"/>
      <c r="E458" s="6"/>
      <c r="F458" s="6"/>
      <c r="G458" s="6"/>
      <c r="H458" s="6"/>
      <c r="I458" s="6"/>
      <c r="J458" s="6"/>
      <c r="K458" s="6"/>
      <c r="L458" s="6"/>
      <c r="M458" s="6"/>
      <c r="N458" s="6"/>
      <c r="O458" s="6"/>
      <c r="P458" s="6"/>
      <c r="Q458" s="6"/>
      <c r="R458" s="6"/>
      <c r="S458" s="74"/>
      <c r="T458" s="6"/>
      <c r="U458" s="6"/>
      <c r="V458" s="6"/>
      <c r="W458" s="6"/>
    </row>
    <row r="459" spans="1:23" ht="8.1" hidden="1" customHeight="1" x14ac:dyDescent="0.2">
      <c r="A459" s="6"/>
      <c r="B459" s="70" t="s">
        <v>210</v>
      </c>
      <c r="C459" s="6"/>
      <c r="D459" s="6"/>
      <c r="E459" s="6"/>
      <c r="F459" s="6"/>
      <c r="G459" s="6"/>
      <c r="H459" s="6"/>
      <c r="I459" s="6"/>
      <c r="J459" s="6"/>
      <c r="K459" s="6"/>
      <c r="L459" s="6"/>
      <c r="M459" s="6"/>
      <c r="N459" s="6"/>
      <c r="O459" s="6"/>
      <c r="P459" s="6"/>
      <c r="Q459" s="6"/>
      <c r="R459" s="6"/>
      <c r="S459" s="74"/>
      <c r="T459" s="6"/>
      <c r="U459" s="6"/>
      <c r="V459" s="6"/>
      <c r="W459" s="6"/>
    </row>
    <row r="460" spans="1:23" ht="8.1" hidden="1" customHeight="1" x14ac:dyDescent="0.2">
      <c r="A460" s="6"/>
      <c r="B460" s="70"/>
      <c r="C460" s="6"/>
      <c r="D460" s="6"/>
      <c r="E460" s="6"/>
      <c r="F460" s="6"/>
      <c r="G460" s="6"/>
      <c r="H460" s="6"/>
      <c r="I460" s="6"/>
      <c r="J460" s="6"/>
      <c r="K460" s="6"/>
      <c r="L460" s="6"/>
      <c r="M460" s="6"/>
      <c r="N460" s="6"/>
      <c r="O460" s="6"/>
      <c r="P460" s="6"/>
      <c r="Q460" s="6"/>
      <c r="R460" s="6"/>
      <c r="S460" s="74"/>
      <c r="T460" s="6"/>
      <c r="U460" s="6"/>
      <c r="V460" s="6"/>
      <c r="W460" s="6"/>
    </row>
    <row r="461" spans="1:23" ht="8.1" hidden="1" customHeight="1" x14ac:dyDescent="0.2">
      <c r="A461" s="6"/>
      <c r="B461" s="70" t="s">
        <v>211</v>
      </c>
      <c r="C461" s="6"/>
      <c r="D461" s="6"/>
      <c r="E461" s="6"/>
      <c r="F461" s="6"/>
      <c r="G461" s="6"/>
      <c r="H461" s="6"/>
      <c r="I461" s="6"/>
      <c r="J461" s="6"/>
      <c r="K461" s="6"/>
      <c r="L461" s="6"/>
      <c r="M461" s="6"/>
      <c r="N461" s="6"/>
      <c r="O461" s="6"/>
      <c r="P461" s="6"/>
      <c r="Q461" s="6"/>
      <c r="R461" s="6"/>
      <c r="S461" s="74"/>
      <c r="T461" s="6"/>
      <c r="U461" s="6"/>
      <c r="V461" s="6"/>
      <c r="W461" s="6"/>
    </row>
    <row r="462" spans="1:23" ht="8.1" hidden="1" customHeight="1" x14ac:dyDescent="0.2">
      <c r="A462" s="6"/>
      <c r="B462" s="70"/>
      <c r="C462" s="6"/>
      <c r="D462" s="6"/>
      <c r="E462" s="6"/>
      <c r="F462" s="6"/>
      <c r="G462" s="6"/>
      <c r="H462" s="6"/>
      <c r="I462" s="6"/>
      <c r="J462" s="6"/>
      <c r="K462" s="6"/>
      <c r="L462" s="6"/>
      <c r="M462" s="6"/>
      <c r="N462" s="6"/>
      <c r="O462" s="6"/>
      <c r="P462" s="6"/>
      <c r="Q462" s="6"/>
      <c r="R462" s="6"/>
      <c r="S462" s="74"/>
      <c r="T462" s="6"/>
      <c r="U462" s="6"/>
      <c r="V462" s="6"/>
      <c r="W462" s="6"/>
    </row>
    <row r="463" spans="1:23" ht="8.1" hidden="1" customHeight="1" x14ac:dyDescent="0.2">
      <c r="A463" s="6"/>
      <c r="B463" s="70" t="s">
        <v>212</v>
      </c>
      <c r="C463" s="6"/>
      <c r="D463" s="6"/>
      <c r="E463" s="6"/>
      <c r="F463" s="6"/>
      <c r="G463" s="6"/>
      <c r="H463" s="6"/>
      <c r="I463" s="6"/>
      <c r="J463" s="6"/>
      <c r="K463" s="6"/>
      <c r="L463" s="6"/>
      <c r="M463" s="6"/>
      <c r="N463" s="6"/>
      <c r="O463" s="6"/>
      <c r="P463" s="6"/>
      <c r="Q463" s="6"/>
      <c r="R463" s="6"/>
      <c r="S463" s="74"/>
      <c r="T463" s="6"/>
      <c r="U463" s="6"/>
      <c r="V463" s="6"/>
      <c r="W463" s="6"/>
    </row>
    <row r="464" spans="1:23" ht="2.1" hidden="1" customHeight="1" x14ac:dyDescent="0.2">
      <c r="A464" s="6"/>
      <c r="B464" s="70"/>
      <c r="C464" s="6"/>
      <c r="D464" s="6"/>
      <c r="E464" s="6"/>
      <c r="F464" s="6"/>
      <c r="G464" s="6"/>
      <c r="H464" s="6"/>
      <c r="I464" s="6"/>
      <c r="J464" s="6"/>
      <c r="K464" s="6"/>
      <c r="L464" s="6"/>
      <c r="M464" s="6"/>
      <c r="N464" s="6"/>
      <c r="O464" s="6"/>
      <c r="P464" s="6"/>
      <c r="Q464" s="6"/>
      <c r="R464" s="6"/>
      <c r="S464" s="74"/>
      <c r="T464" s="6"/>
      <c r="U464" s="6"/>
      <c r="V464" s="6"/>
      <c r="W464" s="6"/>
    </row>
    <row r="465" spans="1:23" ht="2.1" hidden="1" customHeight="1" x14ac:dyDescent="0.2">
      <c r="A465" s="6"/>
      <c r="B465" s="70"/>
      <c r="C465" s="6"/>
      <c r="D465" s="6"/>
      <c r="E465" s="6"/>
      <c r="F465" s="6"/>
      <c r="G465" s="6"/>
      <c r="H465" s="6"/>
      <c r="I465" s="6"/>
      <c r="J465" s="6"/>
      <c r="K465" s="6"/>
      <c r="L465" s="6"/>
      <c r="M465" s="6"/>
      <c r="N465" s="6"/>
      <c r="O465" s="6"/>
      <c r="P465" s="6"/>
      <c r="Q465" s="6"/>
      <c r="R465" s="6"/>
      <c r="S465" s="74"/>
      <c r="T465" s="6"/>
      <c r="U465" s="6"/>
      <c r="V465" s="6"/>
      <c r="W465" s="6"/>
    </row>
    <row r="466" spans="1:23" ht="2.1" hidden="1" customHeight="1" x14ac:dyDescent="0.2">
      <c r="A466" s="6"/>
      <c r="B466" s="70"/>
      <c r="C466" s="6"/>
      <c r="D466" s="6"/>
      <c r="E466" s="6"/>
      <c r="F466" s="6"/>
      <c r="G466" s="6"/>
      <c r="H466" s="6"/>
      <c r="I466" s="6"/>
      <c r="J466" s="6"/>
      <c r="K466" s="6"/>
      <c r="L466" s="6"/>
      <c r="M466" s="6"/>
      <c r="N466" s="6"/>
      <c r="O466" s="6"/>
      <c r="P466" s="6"/>
      <c r="Q466" s="6"/>
      <c r="R466" s="6"/>
      <c r="S466" s="74"/>
      <c r="T466" s="6"/>
      <c r="U466" s="6"/>
      <c r="V466" s="6"/>
      <c r="W466" s="6"/>
    </row>
    <row r="467" spans="1:23" ht="2.1" hidden="1" customHeight="1" x14ac:dyDescent="0.2">
      <c r="A467" s="6"/>
      <c r="B467" s="70"/>
      <c r="C467" s="6"/>
      <c r="D467" s="6"/>
      <c r="E467" s="6"/>
      <c r="F467" s="6"/>
      <c r="G467" s="6"/>
      <c r="H467" s="6"/>
      <c r="I467" s="6"/>
      <c r="J467" s="6"/>
      <c r="K467" s="6"/>
      <c r="L467" s="6"/>
      <c r="M467" s="6"/>
      <c r="N467" s="6"/>
      <c r="O467" s="6"/>
      <c r="P467" s="6"/>
      <c r="Q467" s="6"/>
      <c r="R467" s="6"/>
      <c r="S467" s="74"/>
      <c r="T467" s="6"/>
      <c r="U467" s="6"/>
      <c r="V467" s="6"/>
      <c r="W467" s="6"/>
    </row>
    <row r="468" spans="1:23" ht="2.1" hidden="1" customHeight="1" x14ac:dyDescent="0.2">
      <c r="A468" s="6"/>
      <c r="B468" s="70"/>
      <c r="C468" s="6"/>
      <c r="D468" s="6"/>
      <c r="E468" s="6"/>
      <c r="F468" s="6"/>
      <c r="G468" s="6"/>
      <c r="H468" s="6"/>
      <c r="I468" s="6"/>
      <c r="J468" s="6"/>
      <c r="K468" s="6"/>
      <c r="L468" s="6"/>
      <c r="M468" s="6"/>
      <c r="N468" s="6"/>
      <c r="O468" s="6"/>
      <c r="P468" s="6"/>
      <c r="Q468" s="6"/>
      <c r="R468" s="6"/>
      <c r="S468" s="74"/>
      <c r="T468" s="6"/>
      <c r="U468" s="6"/>
      <c r="V468" s="6"/>
      <c r="W468" s="6"/>
    </row>
    <row r="469" spans="1:23" ht="2.1" hidden="1" customHeight="1" x14ac:dyDescent="0.2">
      <c r="A469" s="6"/>
      <c r="B469" s="70"/>
      <c r="C469" s="6"/>
      <c r="D469" s="6"/>
      <c r="E469" s="6"/>
      <c r="F469" s="6"/>
      <c r="G469" s="6"/>
      <c r="H469" s="6"/>
      <c r="I469" s="6"/>
      <c r="J469" s="6"/>
      <c r="K469" s="6"/>
      <c r="L469" s="6"/>
      <c r="M469" s="6"/>
      <c r="N469" s="6"/>
      <c r="O469" s="6"/>
      <c r="P469" s="6"/>
      <c r="Q469" s="6"/>
      <c r="R469" s="6"/>
      <c r="S469" s="74"/>
      <c r="T469" s="6"/>
      <c r="U469" s="6"/>
      <c r="V469" s="6"/>
      <c r="W469" s="6"/>
    </row>
    <row r="470" spans="1:23" ht="2.1" hidden="1" customHeight="1" x14ac:dyDescent="0.2">
      <c r="A470" s="6"/>
      <c r="B470" s="70"/>
      <c r="C470" s="6"/>
      <c r="D470" s="6"/>
      <c r="E470" s="6"/>
      <c r="F470" s="6"/>
      <c r="G470" s="6"/>
      <c r="H470" s="6"/>
      <c r="I470" s="6"/>
      <c r="J470" s="6"/>
      <c r="K470" s="6"/>
      <c r="L470" s="6"/>
      <c r="M470" s="6"/>
      <c r="N470" s="6"/>
      <c r="O470" s="6"/>
      <c r="P470" s="6"/>
      <c r="Q470" s="6"/>
      <c r="R470" s="6"/>
      <c r="S470" s="74"/>
      <c r="T470" s="6"/>
      <c r="U470" s="6"/>
      <c r="V470" s="6"/>
      <c r="W470" s="6"/>
    </row>
    <row r="471" spans="1:23" ht="2.1" hidden="1" customHeight="1" x14ac:dyDescent="0.2">
      <c r="A471" s="6"/>
      <c r="B471" s="70"/>
      <c r="C471" s="6"/>
      <c r="D471" s="6"/>
      <c r="E471" s="6"/>
      <c r="F471" s="6"/>
      <c r="G471" s="6"/>
      <c r="H471" s="6"/>
      <c r="I471" s="6"/>
      <c r="J471" s="6"/>
      <c r="K471" s="6"/>
      <c r="L471" s="6"/>
      <c r="M471" s="6"/>
      <c r="N471" s="6"/>
      <c r="O471" s="6"/>
      <c r="P471" s="6"/>
      <c r="Q471" s="6"/>
      <c r="R471" s="6"/>
      <c r="S471" s="74"/>
      <c r="T471" s="6"/>
      <c r="U471" s="6"/>
      <c r="V471" s="6"/>
      <c r="W471" s="6"/>
    </row>
    <row r="472" spans="1:23" ht="2.1" hidden="1" customHeight="1" x14ac:dyDescent="0.2">
      <c r="A472" s="6"/>
      <c r="B472" s="70"/>
      <c r="C472" s="6"/>
      <c r="D472" s="6"/>
      <c r="E472" s="6"/>
      <c r="F472" s="6"/>
      <c r="G472" s="6"/>
      <c r="H472" s="6"/>
      <c r="I472" s="6"/>
      <c r="J472" s="6"/>
      <c r="K472" s="6"/>
      <c r="L472" s="6"/>
      <c r="M472" s="6"/>
      <c r="N472" s="6"/>
      <c r="O472" s="6"/>
      <c r="P472" s="6"/>
      <c r="Q472" s="6"/>
      <c r="R472" s="6"/>
      <c r="S472" s="74"/>
      <c r="T472" s="6"/>
      <c r="U472" s="6"/>
      <c r="V472" s="6"/>
      <c r="W472" s="6"/>
    </row>
    <row r="473" spans="1:23" ht="2.1" hidden="1" customHeight="1" x14ac:dyDescent="0.2">
      <c r="A473" s="6"/>
      <c r="B473" s="70"/>
      <c r="C473" s="6"/>
      <c r="D473" s="6"/>
      <c r="E473" s="6"/>
      <c r="F473" s="6"/>
      <c r="G473" s="6"/>
      <c r="H473" s="6"/>
      <c r="I473" s="6"/>
      <c r="J473" s="6"/>
      <c r="K473" s="6"/>
      <c r="L473" s="6"/>
      <c r="M473" s="6"/>
      <c r="N473" s="6"/>
      <c r="O473" s="6"/>
      <c r="P473" s="6"/>
      <c r="Q473" s="6"/>
      <c r="R473" s="6"/>
      <c r="S473" s="74"/>
      <c r="T473" s="6"/>
      <c r="U473" s="6"/>
      <c r="V473" s="6"/>
      <c r="W473" s="6"/>
    </row>
    <row r="474" spans="1:23" ht="8.1" hidden="1" customHeight="1" x14ac:dyDescent="0.2">
      <c r="A474" s="6"/>
      <c r="B474" s="66"/>
      <c r="C474" s="11"/>
      <c r="D474" s="11"/>
      <c r="E474" s="11"/>
      <c r="F474" s="11"/>
      <c r="G474" s="11"/>
      <c r="H474" s="11"/>
      <c r="I474" s="11"/>
      <c r="J474" s="11"/>
      <c r="K474" s="11"/>
      <c r="L474" s="11"/>
      <c r="M474" s="11"/>
      <c r="N474" s="11"/>
      <c r="O474" s="11"/>
      <c r="P474" s="11"/>
      <c r="Q474" s="11"/>
      <c r="R474" s="11"/>
      <c r="S474" s="79"/>
      <c r="T474" s="6"/>
      <c r="U474" s="6"/>
      <c r="V474" s="6"/>
      <c r="W474" s="6"/>
    </row>
    <row r="475" spans="1:23" ht="8.1" hidden="1" customHeight="1" x14ac:dyDescent="0.2">
      <c r="A475" s="6"/>
      <c r="B475" s="71"/>
      <c r="C475" s="6"/>
      <c r="D475" s="6"/>
      <c r="E475" s="6"/>
      <c r="F475" s="6"/>
      <c r="G475" s="6"/>
      <c r="H475" s="6"/>
      <c r="I475" s="6"/>
      <c r="J475" s="6"/>
      <c r="K475" s="6"/>
      <c r="L475" s="6"/>
      <c r="M475" s="6"/>
      <c r="N475" s="6"/>
      <c r="O475" s="6"/>
      <c r="P475" s="6"/>
      <c r="Q475" s="6"/>
      <c r="R475" s="6"/>
      <c r="S475" s="6"/>
      <c r="T475" s="6"/>
      <c r="U475" s="6"/>
      <c r="V475" s="6"/>
      <c r="W475" s="6"/>
    </row>
    <row r="476" spans="1:23" ht="8.1" hidden="1" customHeight="1" x14ac:dyDescent="0.2">
      <c r="A476" s="6"/>
      <c r="B476" s="621" t="s">
        <v>267</v>
      </c>
      <c r="C476" s="622"/>
      <c r="D476" s="622"/>
      <c r="E476" s="622"/>
      <c r="F476" s="622"/>
      <c r="G476" s="622"/>
      <c r="H476" s="622"/>
      <c r="I476" s="622"/>
      <c r="J476" s="622"/>
      <c r="K476" s="622"/>
      <c r="L476" s="622"/>
      <c r="M476" s="622"/>
      <c r="N476" s="622"/>
      <c r="O476" s="622"/>
      <c r="P476" s="622"/>
      <c r="Q476" s="622"/>
      <c r="R476" s="622"/>
      <c r="S476" s="623"/>
      <c r="T476" s="6"/>
      <c r="U476" s="6"/>
      <c r="V476" s="6"/>
      <c r="W476" s="6"/>
    </row>
    <row r="477" spans="1:23" ht="8.1" hidden="1" customHeight="1" x14ac:dyDescent="0.2">
      <c r="A477" s="6"/>
      <c r="B477" s="69"/>
      <c r="C477" s="6"/>
      <c r="D477" s="6"/>
      <c r="E477" s="6"/>
      <c r="F477" s="6"/>
      <c r="G477" s="6"/>
      <c r="H477" s="6"/>
      <c r="I477" s="6"/>
      <c r="J477" s="6"/>
      <c r="K477" s="6"/>
      <c r="L477" s="6"/>
      <c r="M477" s="6"/>
      <c r="N477" s="6"/>
      <c r="O477" s="6"/>
      <c r="P477" s="6"/>
      <c r="Q477" s="6"/>
      <c r="R477" s="6"/>
      <c r="S477" s="74"/>
      <c r="T477" s="6"/>
      <c r="U477" s="6"/>
      <c r="V477" s="6"/>
      <c r="W477" s="6"/>
    </row>
    <row r="478" spans="1:23" ht="8.1" hidden="1" customHeight="1" x14ac:dyDescent="0.2">
      <c r="A478" s="6"/>
      <c r="B478" s="70" t="s">
        <v>268</v>
      </c>
      <c r="C478" s="6"/>
      <c r="D478" s="6"/>
      <c r="E478" s="6"/>
      <c r="F478" s="6"/>
      <c r="G478" s="6"/>
      <c r="H478" s="6"/>
      <c r="I478" s="6"/>
      <c r="J478" s="6"/>
      <c r="K478" s="6"/>
      <c r="L478" s="6"/>
      <c r="M478" s="6"/>
      <c r="N478" s="6"/>
      <c r="O478" s="6"/>
      <c r="P478" s="6"/>
      <c r="Q478" s="6"/>
      <c r="R478" s="6"/>
      <c r="S478" s="74"/>
      <c r="T478" s="6"/>
      <c r="U478" s="6"/>
      <c r="V478" s="6"/>
      <c r="W478" s="6"/>
    </row>
    <row r="479" spans="1:23" ht="8.1" hidden="1" customHeight="1" x14ac:dyDescent="0.2">
      <c r="A479" s="6"/>
      <c r="B479" s="70"/>
      <c r="C479" s="6"/>
      <c r="D479" s="6"/>
      <c r="E479" s="6"/>
      <c r="F479" s="6"/>
      <c r="G479" s="6"/>
      <c r="H479" s="6"/>
      <c r="I479" s="6"/>
      <c r="J479" s="6"/>
      <c r="K479" s="6"/>
      <c r="L479" s="6"/>
      <c r="M479" s="6"/>
      <c r="N479" s="6"/>
      <c r="O479" s="6"/>
      <c r="P479" s="6"/>
      <c r="Q479" s="6"/>
      <c r="R479" s="6"/>
      <c r="S479" s="74"/>
      <c r="T479" s="6"/>
      <c r="U479" s="6"/>
      <c r="V479" s="6"/>
      <c r="W479" s="6"/>
    </row>
    <row r="480" spans="1:23" ht="8.1" hidden="1" customHeight="1" x14ac:dyDescent="0.2">
      <c r="A480" s="6"/>
      <c r="B480" s="70" t="s">
        <v>377</v>
      </c>
      <c r="C480" s="6"/>
      <c r="D480" s="6"/>
      <c r="E480" s="6"/>
      <c r="F480" s="6"/>
      <c r="G480" s="6"/>
      <c r="H480" s="6"/>
      <c r="I480" s="6"/>
      <c r="J480" s="6"/>
      <c r="K480" s="6"/>
      <c r="L480" s="6"/>
      <c r="M480" s="6"/>
      <c r="N480" s="6"/>
      <c r="O480" s="6"/>
      <c r="P480" s="6"/>
      <c r="Q480" s="6"/>
      <c r="R480" s="6"/>
      <c r="S480" s="74"/>
      <c r="T480" s="6"/>
      <c r="U480" s="6"/>
      <c r="V480" s="6"/>
      <c r="W480" s="6"/>
    </row>
    <row r="481" spans="1:23" ht="8.1" hidden="1" customHeight="1" x14ac:dyDescent="0.2">
      <c r="A481" s="6"/>
      <c r="B481" s="70" t="s">
        <v>378</v>
      </c>
      <c r="C481" s="6"/>
      <c r="D481" s="6"/>
      <c r="E481" s="6"/>
      <c r="F481" s="6"/>
      <c r="G481" s="6"/>
      <c r="H481" s="6"/>
      <c r="I481" s="6"/>
      <c r="J481" s="6"/>
      <c r="K481" s="6"/>
      <c r="L481" s="6"/>
      <c r="M481" s="6"/>
      <c r="N481" s="6"/>
      <c r="O481" s="6"/>
      <c r="P481" s="6"/>
      <c r="Q481" s="6"/>
      <c r="R481" s="6"/>
      <c r="S481" s="74"/>
      <c r="T481" s="6"/>
      <c r="U481" s="6"/>
      <c r="V481" s="6"/>
      <c r="W481" s="6"/>
    </row>
    <row r="482" spans="1:23" ht="2.1" hidden="1" customHeight="1" x14ac:dyDescent="0.2">
      <c r="A482" s="6"/>
      <c r="B482" s="70"/>
      <c r="C482" s="6"/>
      <c r="D482" s="6"/>
      <c r="E482" s="6"/>
      <c r="F482" s="6"/>
      <c r="G482" s="6"/>
      <c r="H482" s="6"/>
      <c r="I482" s="6"/>
      <c r="J482" s="6"/>
      <c r="K482" s="6"/>
      <c r="L482" s="6"/>
      <c r="M482" s="6"/>
      <c r="N482" s="6"/>
      <c r="O482" s="6"/>
      <c r="P482" s="6"/>
      <c r="Q482" s="6"/>
      <c r="R482" s="6"/>
      <c r="S482" s="74"/>
      <c r="T482" s="6"/>
      <c r="U482" s="6"/>
      <c r="V482" s="6"/>
      <c r="W482" s="6"/>
    </row>
    <row r="483" spans="1:23" ht="2.1" hidden="1" customHeight="1" x14ac:dyDescent="0.2">
      <c r="A483" s="6"/>
      <c r="B483" s="72"/>
      <c r="C483" s="6"/>
      <c r="D483" s="6"/>
      <c r="E483" s="6"/>
      <c r="F483" s="6"/>
      <c r="G483" s="6"/>
      <c r="H483" s="6"/>
      <c r="I483" s="6"/>
      <c r="J483" s="6"/>
      <c r="K483" s="6"/>
      <c r="L483" s="6"/>
      <c r="M483" s="6"/>
      <c r="N483" s="6"/>
      <c r="O483" s="6"/>
      <c r="P483" s="6"/>
      <c r="Q483" s="6"/>
      <c r="R483" s="6"/>
      <c r="S483" s="74"/>
      <c r="T483" s="6"/>
      <c r="U483" s="6"/>
      <c r="V483" s="6"/>
      <c r="W483" s="6"/>
    </row>
    <row r="484" spans="1:23" ht="2.1" hidden="1" customHeight="1" x14ac:dyDescent="0.2">
      <c r="A484" s="6"/>
      <c r="B484" s="69"/>
      <c r="C484" s="6"/>
      <c r="D484" s="6"/>
      <c r="E484" s="6"/>
      <c r="F484" s="6"/>
      <c r="G484" s="6"/>
      <c r="H484" s="6"/>
      <c r="I484" s="6"/>
      <c r="J484" s="6"/>
      <c r="K484" s="6"/>
      <c r="L484" s="6"/>
      <c r="M484" s="6"/>
      <c r="N484" s="6"/>
      <c r="O484" s="6"/>
      <c r="P484" s="6"/>
      <c r="Q484" s="6"/>
      <c r="R484" s="6"/>
      <c r="S484" s="74"/>
      <c r="T484" s="6"/>
      <c r="U484" s="6"/>
      <c r="V484" s="6"/>
      <c r="W484" s="6"/>
    </row>
    <row r="485" spans="1:23" ht="2.1" hidden="1" customHeight="1" x14ac:dyDescent="0.2">
      <c r="A485" s="6"/>
      <c r="B485" s="70"/>
      <c r="C485" s="6"/>
      <c r="D485" s="6"/>
      <c r="E485" s="6"/>
      <c r="F485" s="6"/>
      <c r="G485" s="6"/>
      <c r="H485" s="6"/>
      <c r="I485" s="6"/>
      <c r="J485" s="6"/>
      <c r="K485" s="6"/>
      <c r="L485" s="6"/>
      <c r="M485" s="6"/>
      <c r="N485" s="6"/>
      <c r="O485" s="6"/>
      <c r="P485" s="6"/>
      <c r="Q485" s="6"/>
      <c r="R485" s="6"/>
      <c r="S485" s="74"/>
      <c r="T485" s="6"/>
      <c r="U485" s="6"/>
      <c r="V485" s="6"/>
      <c r="W485" s="6"/>
    </row>
    <row r="486" spans="1:23" ht="2.1" hidden="1" customHeight="1" x14ac:dyDescent="0.2">
      <c r="A486" s="6"/>
      <c r="B486" s="70"/>
      <c r="C486" s="6"/>
      <c r="D486" s="6"/>
      <c r="E486" s="6"/>
      <c r="F486" s="6"/>
      <c r="G486" s="6"/>
      <c r="H486" s="6"/>
      <c r="I486" s="6"/>
      <c r="J486" s="6"/>
      <c r="K486" s="6"/>
      <c r="L486" s="6"/>
      <c r="M486" s="6"/>
      <c r="N486" s="6"/>
      <c r="O486" s="6"/>
      <c r="P486" s="6"/>
      <c r="Q486" s="6"/>
      <c r="R486" s="6"/>
      <c r="S486" s="74"/>
      <c r="T486" s="6"/>
      <c r="U486" s="6"/>
      <c r="V486" s="6"/>
      <c r="W486" s="6"/>
    </row>
    <row r="487" spans="1:23" ht="2.1" hidden="1" customHeight="1" x14ac:dyDescent="0.2">
      <c r="A487" s="6"/>
      <c r="B487" s="70"/>
      <c r="C487" s="6"/>
      <c r="D487" s="6"/>
      <c r="E487" s="6"/>
      <c r="F487" s="6"/>
      <c r="G487" s="6"/>
      <c r="H487" s="6"/>
      <c r="I487" s="6"/>
      <c r="J487" s="6"/>
      <c r="K487" s="6"/>
      <c r="L487" s="6"/>
      <c r="M487" s="6"/>
      <c r="N487" s="6"/>
      <c r="O487" s="6"/>
      <c r="P487" s="6"/>
      <c r="Q487" s="6"/>
      <c r="R487" s="6"/>
      <c r="S487" s="74"/>
      <c r="T487" s="6"/>
      <c r="U487" s="6"/>
      <c r="V487" s="6"/>
      <c r="W487" s="6"/>
    </row>
    <row r="488" spans="1:23" ht="2.1" hidden="1" customHeight="1" x14ac:dyDescent="0.2">
      <c r="A488" s="6"/>
      <c r="B488" s="70"/>
      <c r="C488" s="6"/>
      <c r="D488" s="6"/>
      <c r="E488" s="6"/>
      <c r="F488" s="6"/>
      <c r="G488" s="6"/>
      <c r="H488" s="6"/>
      <c r="I488" s="6"/>
      <c r="J488" s="6"/>
      <c r="K488" s="6"/>
      <c r="L488" s="6"/>
      <c r="M488" s="6"/>
      <c r="N488" s="6"/>
      <c r="O488" s="6"/>
      <c r="P488" s="6"/>
      <c r="Q488" s="6"/>
      <c r="R488" s="6"/>
      <c r="S488" s="74"/>
      <c r="T488" s="6"/>
      <c r="U488" s="6"/>
      <c r="V488" s="6"/>
      <c r="W488" s="6"/>
    </row>
    <row r="489" spans="1:23" ht="2.1" hidden="1" customHeight="1" x14ac:dyDescent="0.2">
      <c r="A489" s="6"/>
      <c r="B489" s="70"/>
      <c r="C489" s="6"/>
      <c r="D489" s="6"/>
      <c r="E489" s="6"/>
      <c r="F489" s="6"/>
      <c r="G489" s="6"/>
      <c r="H489" s="6"/>
      <c r="I489" s="6"/>
      <c r="J489" s="6"/>
      <c r="K489" s="6"/>
      <c r="L489" s="6"/>
      <c r="M489" s="6"/>
      <c r="N489" s="6"/>
      <c r="O489" s="6"/>
      <c r="P489" s="6"/>
      <c r="Q489" s="6"/>
      <c r="R489" s="6"/>
      <c r="S489" s="74"/>
      <c r="T489" s="6"/>
      <c r="U489" s="6"/>
      <c r="V489" s="6"/>
      <c r="W489" s="6"/>
    </row>
    <row r="490" spans="1:23" ht="2.1" hidden="1" customHeight="1" x14ac:dyDescent="0.2">
      <c r="A490" s="6"/>
      <c r="B490" s="70"/>
      <c r="C490" s="6"/>
      <c r="D490" s="6"/>
      <c r="E490" s="6"/>
      <c r="F490" s="6"/>
      <c r="G490" s="6"/>
      <c r="H490" s="6"/>
      <c r="I490" s="6"/>
      <c r="J490" s="6"/>
      <c r="K490" s="6"/>
      <c r="L490" s="6"/>
      <c r="M490" s="6"/>
      <c r="N490" s="6"/>
      <c r="O490" s="6"/>
      <c r="P490" s="6"/>
      <c r="Q490" s="6"/>
      <c r="R490" s="6"/>
      <c r="S490" s="74"/>
      <c r="T490" s="6"/>
      <c r="U490" s="6"/>
      <c r="V490" s="6"/>
      <c r="W490" s="6"/>
    </row>
    <row r="491" spans="1:23" ht="2.1" hidden="1" customHeight="1" x14ac:dyDescent="0.2">
      <c r="A491" s="6"/>
      <c r="B491" s="70"/>
      <c r="C491" s="6"/>
      <c r="D491" s="6"/>
      <c r="E491" s="6"/>
      <c r="F491" s="6"/>
      <c r="G491" s="6"/>
      <c r="H491" s="6"/>
      <c r="I491" s="6"/>
      <c r="J491" s="6"/>
      <c r="K491" s="6"/>
      <c r="L491" s="6"/>
      <c r="M491" s="6"/>
      <c r="N491" s="6"/>
      <c r="O491" s="6"/>
      <c r="P491" s="6"/>
      <c r="Q491" s="6"/>
      <c r="R491" s="6"/>
      <c r="S491" s="74"/>
      <c r="T491" s="6"/>
      <c r="U491" s="6"/>
      <c r="V491" s="6"/>
      <c r="W491" s="6"/>
    </row>
    <row r="492" spans="1:23" ht="2.1" hidden="1" customHeight="1" x14ac:dyDescent="0.2">
      <c r="A492" s="6"/>
      <c r="B492" s="70"/>
      <c r="C492" s="6"/>
      <c r="D492" s="6"/>
      <c r="E492" s="6"/>
      <c r="F492" s="6"/>
      <c r="G492" s="6"/>
      <c r="H492" s="6"/>
      <c r="I492" s="6"/>
      <c r="J492" s="6"/>
      <c r="K492" s="6"/>
      <c r="L492" s="6"/>
      <c r="M492" s="6"/>
      <c r="N492" s="6"/>
      <c r="O492" s="6"/>
      <c r="P492" s="6"/>
      <c r="Q492" s="6"/>
      <c r="R492" s="6"/>
      <c r="S492" s="74"/>
      <c r="T492" s="6"/>
      <c r="U492" s="6"/>
      <c r="V492" s="6"/>
      <c r="W492" s="6"/>
    </row>
    <row r="493" spans="1:23" ht="2.1" hidden="1" customHeight="1" x14ac:dyDescent="0.2">
      <c r="A493" s="6"/>
      <c r="B493" s="70"/>
      <c r="C493" s="6"/>
      <c r="D493" s="6"/>
      <c r="E493" s="6"/>
      <c r="F493" s="6"/>
      <c r="G493" s="6"/>
      <c r="H493" s="6"/>
      <c r="I493" s="6"/>
      <c r="J493" s="6"/>
      <c r="K493" s="6"/>
      <c r="L493" s="6"/>
      <c r="M493" s="6"/>
      <c r="N493" s="6"/>
      <c r="O493" s="6"/>
      <c r="P493" s="6"/>
      <c r="Q493" s="6"/>
      <c r="R493" s="6"/>
      <c r="S493" s="74"/>
      <c r="T493" s="6"/>
      <c r="U493" s="6"/>
      <c r="V493" s="6"/>
      <c r="W493" s="6"/>
    </row>
    <row r="494" spans="1:23" ht="2.1" hidden="1" customHeight="1" x14ac:dyDescent="0.2">
      <c r="A494" s="6"/>
      <c r="B494" s="70"/>
      <c r="C494" s="6"/>
      <c r="D494" s="6"/>
      <c r="E494" s="6"/>
      <c r="F494" s="6"/>
      <c r="G494" s="6"/>
      <c r="H494" s="6"/>
      <c r="I494" s="6"/>
      <c r="J494" s="6"/>
      <c r="K494" s="6"/>
      <c r="L494" s="6"/>
      <c r="M494" s="6"/>
      <c r="N494" s="6"/>
      <c r="O494" s="6"/>
      <c r="P494" s="6"/>
      <c r="Q494" s="6"/>
      <c r="R494" s="6"/>
      <c r="S494" s="74"/>
      <c r="T494" s="6"/>
      <c r="U494" s="6"/>
      <c r="V494" s="6"/>
      <c r="W494" s="6"/>
    </row>
    <row r="495" spans="1:23" ht="2.1" hidden="1" customHeight="1" x14ac:dyDescent="0.2">
      <c r="A495" s="6"/>
      <c r="B495" s="70"/>
      <c r="C495" s="6"/>
      <c r="D495" s="6"/>
      <c r="E495" s="6"/>
      <c r="F495" s="6"/>
      <c r="G495" s="6"/>
      <c r="H495" s="6"/>
      <c r="I495" s="6"/>
      <c r="J495" s="6"/>
      <c r="K495" s="6"/>
      <c r="L495" s="6"/>
      <c r="M495" s="6"/>
      <c r="N495" s="6"/>
      <c r="O495" s="6"/>
      <c r="P495" s="6"/>
      <c r="Q495" s="6"/>
      <c r="R495" s="6"/>
      <c r="S495" s="74"/>
      <c r="T495" s="6"/>
      <c r="U495" s="6"/>
      <c r="V495" s="6"/>
      <c r="W495" s="6"/>
    </row>
    <row r="496" spans="1:23" ht="2.1" hidden="1" customHeight="1" x14ac:dyDescent="0.2">
      <c r="A496" s="6"/>
      <c r="B496" s="70"/>
      <c r="C496" s="6"/>
      <c r="D496" s="6"/>
      <c r="E496" s="6"/>
      <c r="F496" s="6"/>
      <c r="G496" s="6"/>
      <c r="H496" s="6"/>
      <c r="I496" s="6"/>
      <c r="J496" s="6"/>
      <c r="K496" s="6"/>
      <c r="L496" s="6"/>
      <c r="M496" s="6"/>
      <c r="N496" s="6"/>
      <c r="O496" s="6"/>
      <c r="P496" s="6"/>
      <c r="Q496" s="6"/>
      <c r="R496" s="6"/>
      <c r="S496" s="74"/>
      <c r="T496" s="6"/>
      <c r="U496" s="6"/>
      <c r="V496" s="6"/>
      <c r="W496" s="6"/>
    </row>
    <row r="497" spans="1:23" ht="2.1" hidden="1" customHeight="1" x14ac:dyDescent="0.2">
      <c r="A497" s="6"/>
      <c r="B497" s="70"/>
      <c r="C497" s="6"/>
      <c r="D497" s="6"/>
      <c r="E497" s="6"/>
      <c r="F497" s="6"/>
      <c r="G497" s="6"/>
      <c r="H497" s="6"/>
      <c r="I497" s="6"/>
      <c r="J497" s="6"/>
      <c r="K497" s="6"/>
      <c r="L497" s="6"/>
      <c r="M497" s="6"/>
      <c r="N497" s="6"/>
      <c r="O497" s="6"/>
      <c r="P497" s="6"/>
      <c r="Q497" s="6"/>
      <c r="R497" s="6"/>
      <c r="S497" s="74"/>
      <c r="T497" s="6"/>
      <c r="U497" s="6"/>
      <c r="V497" s="6"/>
      <c r="W497" s="6"/>
    </row>
    <row r="498" spans="1:23" ht="2.1" hidden="1" customHeight="1" x14ac:dyDescent="0.2">
      <c r="A498" s="6"/>
      <c r="B498" s="70"/>
      <c r="C498" s="6"/>
      <c r="D498" s="6"/>
      <c r="E498" s="6"/>
      <c r="F498" s="6"/>
      <c r="G498" s="6"/>
      <c r="H498" s="6"/>
      <c r="I498" s="6"/>
      <c r="J498" s="6"/>
      <c r="K498" s="6"/>
      <c r="L498" s="6"/>
      <c r="M498" s="6"/>
      <c r="N498" s="6"/>
      <c r="O498" s="6"/>
      <c r="P498" s="6"/>
      <c r="Q498" s="6"/>
      <c r="R498" s="6"/>
      <c r="S498" s="74"/>
      <c r="T498" s="6"/>
      <c r="U498" s="6"/>
      <c r="V498" s="6"/>
      <c r="W498" s="6"/>
    </row>
    <row r="499" spans="1:23" ht="2.1" hidden="1" customHeight="1" x14ac:dyDescent="0.2">
      <c r="A499" s="6"/>
      <c r="B499" s="70"/>
      <c r="C499" s="6"/>
      <c r="D499" s="6"/>
      <c r="E499" s="6"/>
      <c r="F499" s="6"/>
      <c r="G499" s="6"/>
      <c r="H499" s="6"/>
      <c r="I499" s="6"/>
      <c r="J499" s="6"/>
      <c r="K499" s="6"/>
      <c r="L499" s="6"/>
      <c r="M499" s="6"/>
      <c r="N499" s="6"/>
      <c r="O499" s="6"/>
      <c r="P499" s="6"/>
      <c r="Q499" s="6"/>
      <c r="R499" s="6"/>
      <c r="S499" s="74"/>
      <c r="T499" s="6"/>
      <c r="U499" s="6"/>
      <c r="V499" s="6"/>
      <c r="W499" s="6"/>
    </row>
    <row r="500" spans="1:23" ht="2.1" hidden="1" customHeight="1" x14ac:dyDescent="0.2">
      <c r="A500" s="6"/>
      <c r="B500" s="70"/>
      <c r="C500" s="6"/>
      <c r="D500" s="6"/>
      <c r="E500" s="6"/>
      <c r="F500" s="6"/>
      <c r="G500" s="6"/>
      <c r="H500" s="6"/>
      <c r="I500" s="6"/>
      <c r="J500" s="6"/>
      <c r="K500" s="6"/>
      <c r="L500" s="6"/>
      <c r="M500" s="6"/>
      <c r="N500" s="6"/>
      <c r="O500" s="6"/>
      <c r="P500" s="6"/>
      <c r="Q500" s="6"/>
      <c r="R500" s="6"/>
      <c r="S500" s="74"/>
      <c r="T500" s="6"/>
      <c r="U500" s="6"/>
      <c r="V500" s="6"/>
      <c r="W500" s="6"/>
    </row>
    <row r="501" spans="1:23" ht="2.1" hidden="1" customHeight="1" x14ac:dyDescent="0.2">
      <c r="A501" s="6"/>
      <c r="B501" s="70"/>
      <c r="C501" s="6"/>
      <c r="D501" s="6"/>
      <c r="E501" s="6"/>
      <c r="F501" s="6"/>
      <c r="G501" s="6"/>
      <c r="H501" s="6"/>
      <c r="I501" s="6"/>
      <c r="J501" s="6"/>
      <c r="K501" s="6"/>
      <c r="L501" s="6"/>
      <c r="M501" s="6"/>
      <c r="N501" s="6"/>
      <c r="O501" s="6"/>
      <c r="P501" s="6"/>
      <c r="Q501" s="6"/>
      <c r="R501" s="6"/>
      <c r="S501" s="74"/>
      <c r="T501" s="6"/>
      <c r="U501" s="6"/>
      <c r="V501" s="6"/>
      <c r="W501" s="6"/>
    </row>
    <row r="502" spans="1:23" ht="2.1" hidden="1" customHeight="1" x14ac:dyDescent="0.2">
      <c r="A502" s="6"/>
      <c r="B502" s="70"/>
      <c r="C502" s="6"/>
      <c r="D502" s="6"/>
      <c r="E502" s="6"/>
      <c r="F502" s="6"/>
      <c r="G502" s="6"/>
      <c r="H502" s="6"/>
      <c r="I502" s="6"/>
      <c r="J502" s="6"/>
      <c r="K502" s="6"/>
      <c r="L502" s="6"/>
      <c r="M502" s="6"/>
      <c r="N502" s="6"/>
      <c r="O502" s="6"/>
      <c r="P502" s="6"/>
      <c r="Q502" s="6"/>
      <c r="R502" s="6"/>
      <c r="S502" s="74"/>
      <c r="T502" s="6"/>
      <c r="U502" s="6"/>
      <c r="V502" s="6"/>
      <c r="W502" s="6"/>
    </row>
    <row r="503" spans="1:23" ht="2.1" hidden="1" customHeight="1" x14ac:dyDescent="0.2">
      <c r="A503" s="6"/>
      <c r="B503" s="70"/>
      <c r="C503" s="6"/>
      <c r="D503" s="6"/>
      <c r="E503" s="6"/>
      <c r="F503" s="6"/>
      <c r="G503" s="6"/>
      <c r="H503" s="6"/>
      <c r="I503" s="6"/>
      <c r="J503" s="6"/>
      <c r="K503" s="6"/>
      <c r="L503" s="6"/>
      <c r="M503" s="6"/>
      <c r="N503" s="6"/>
      <c r="O503" s="6"/>
      <c r="P503" s="6"/>
      <c r="Q503" s="6"/>
      <c r="R503" s="6"/>
      <c r="S503" s="74"/>
      <c r="T503" s="6"/>
      <c r="U503" s="6"/>
      <c r="V503" s="6"/>
      <c r="W503" s="6"/>
    </row>
    <row r="504" spans="1:23" ht="2.1" hidden="1" customHeight="1" x14ac:dyDescent="0.2">
      <c r="A504" s="6"/>
      <c r="B504" s="70"/>
      <c r="C504" s="6"/>
      <c r="D504" s="6"/>
      <c r="E504" s="6"/>
      <c r="F504" s="6"/>
      <c r="G504" s="6"/>
      <c r="H504" s="6"/>
      <c r="I504" s="6"/>
      <c r="J504" s="6"/>
      <c r="K504" s="6"/>
      <c r="L504" s="6"/>
      <c r="M504" s="6"/>
      <c r="N504" s="6"/>
      <c r="O504" s="6"/>
      <c r="P504" s="6"/>
      <c r="Q504" s="6"/>
      <c r="R504" s="6"/>
      <c r="S504" s="74"/>
      <c r="T504" s="6"/>
      <c r="U504" s="6"/>
      <c r="V504" s="6"/>
      <c r="W504" s="6"/>
    </row>
    <row r="505" spans="1:23" ht="2.1" hidden="1" customHeight="1" x14ac:dyDescent="0.2">
      <c r="A505" s="6"/>
      <c r="B505" s="70"/>
      <c r="C505" s="6"/>
      <c r="D505" s="6"/>
      <c r="E505" s="6"/>
      <c r="F505" s="6"/>
      <c r="G505" s="6"/>
      <c r="H505" s="6"/>
      <c r="I505" s="6"/>
      <c r="J505" s="6"/>
      <c r="K505" s="6"/>
      <c r="L505" s="6"/>
      <c r="M505" s="6"/>
      <c r="N505" s="6"/>
      <c r="O505" s="6"/>
      <c r="P505" s="6"/>
      <c r="Q505" s="6"/>
      <c r="R505" s="6"/>
      <c r="S505" s="74"/>
      <c r="T505" s="6"/>
      <c r="U505" s="6"/>
      <c r="V505" s="6"/>
      <c r="W505" s="6"/>
    </row>
    <row r="506" spans="1:23" ht="2.1" hidden="1" customHeight="1" x14ac:dyDescent="0.2">
      <c r="A506" s="6"/>
      <c r="B506" s="70"/>
      <c r="C506" s="6"/>
      <c r="D506" s="6"/>
      <c r="E506" s="6"/>
      <c r="F506" s="6"/>
      <c r="G506" s="6"/>
      <c r="H506" s="6"/>
      <c r="I506" s="6"/>
      <c r="J506" s="6"/>
      <c r="K506" s="6"/>
      <c r="L506" s="6"/>
      <c r="M506" s="6"/>
      <c r="N506" s="6"/>
      <c r="O506" s="6"/>
      <c r="P506" s="6"/>
      <c r="Q506" s="6"/>
      <c r="R506" s="6"/>
      <c r="S506" s="74"/>
      <c r="T506" s="6"/>
      <c r="U506" s="6"/>
      <c r="V506" s="6"/>
      <c r="W506" s="6"/>
    </row>
    <row r="507" spans="1:23" ht="2.1" hidden="1" customHeight="1" x14ac:dyDescent="0.2">
      <c r="A507" s="6"/>
      <c r="B507" s="70"/>
      <c r="C507" s="6"/>
      <c r="D507" s="6"/>
      <c r="E507" s="6"/>
      <c r="F507" s="6"/>
      <c r="G507" s="6"/>
      <c r="H507" s="6"/>
      <c r="I507" s="6"/>
      <c r="J507" s="6"/>
      <c r="K507" s="6"/>
      <c r="L507" s="6"/>
      <c r="M507" s="6"/>
      <c r="N507" s="6"/>
      <c r="O507" s="6"/>
      <c r="P507" s="6"/>
      <c r="Q507" s="6"/>
      <c r="R507" s="6"/>
      <c r="S507" s="74"/>
      <c r="T507" s="6"/>
      <c r="U507" s="6"/>
      <c r="V507" s="6"/>
      <c r="W507" s="6"/>
    </row>
    <row r="508" spans="1:23" ht="2.1" hidden="1" customHeight="1" x14ac:dyDescent="0.2">
      <c r="A508" s="6"/>
      <c r="B508" s="70"/>
      <c r="C508" s="6"/>
      <c r="D508" s="6"/>
      <c r="E508" s="6"/>
      <c r="F508" s="6"/>
      <c r="G508" s="6"/>
      <c r="H508" s="6"/>
      <c r="I508" s="6"/>
      <c r="J508" s="6"/>
      <c r="K508" s="6"/>
      <c r="L508" s="6"/>
      <c r="M508" s="6"/>
      <c r="N508" s="6"/>
      <c r="O508" s="6"/>
      <c r="P508" s="6"/>
      <c r="Q508" s="6"/>
      <c r="R508" s="6"/>
      <c r="S508" s="74"/>
      <c r="T508" s="6"/>
      <c r="U508" s="6"/>
      <c r="V508" s="6"/>
      <c r="W508" s="6"/>
    </row>
    <row r="509" spans="1:23" ht="2.1" hidden="1" customHeight="1" x14ac:dyDescent="0.2">
      <c r="A509" s="6"/>
      <c r="B509" s="70"/>
      <c r="C509" s="6"/>
      <c r="D509" s="6"/>
      <c r="E509" s="6"/>
      <c r="F509" s="6"/>
      <c r="G509" s="6"/>
      <c r="H509" s="6"/>
      <c r="I509" s="6"/>
      <c r="J509" s="6"/>
      <c r="K509" s="6"/>
      <c r="L509" s="6"/>
      <c r="M509" s="6"/>
      <c r="N509" s="6"/>
      <c r="O509" s="6"/>
      <c r="P509" s="6"/>
      <c r="Q509" s="6"/>
      <c r="R509" s="6"/>
      <c r="S509" s="74"/>
      <c r="T509" s="6"/>
      <c r="U509" s="6"/>
      <c r="V509" s="6"/>
      <c r="W509" s="6"/>
    </row>
    <row r="510" spans="1:23" ht="2.1" hidden="1" customHeight="1" x14ac:dyDescent="0.2">
      <c r="A510" s="6"/>
      <c r="B510" s="70"/>
      <c r="C510" s="6"/>
      <c r="D510" s="6"/>
      <c r="E510" s="6"/>
      <c r="F510" s="6"/>
      <c r="G510" s="6"/>
      <c r="H510" s="6"/>
      <c r="I510" s="6"/>
      <c r="J510" s="6"/>
      <c r="K510" s="6"/>
      <c r="L510" s="6"/>
      <c r="M510" s="6"/>
      <c r="N510" s="6"/>
      <c r="O510" s="6"/>
      <c r="P510" s="6"/>
      <c r="Q510" s="6"/>
      <c r="R510" s="6"/>
      <c r="S510" s="74"/>
      <c r="T510" s="6"/>
      <c r="U510" s="6"/>
      <c r="V510" s="6"/>
      <c r="W510" s="6"/>
    </row>
    <row r="511" spans="1:23" ht="8.1" hidden="1" customHeight="1" x14ac:dyDescent="0.2">
      <c r="A511" s="6"/>
      <c r="B511" s="66"/>
      <c r="C511" s="11"/>
      <c r="D511" s="11"/>
      <c r="E511" s="11"/>
      <c r="F511" s="11"/>
      <c r="G511" s="11"/>
      <c r="H511" s="11"/>
      <c r="I511" s="11"/>
      <c r="J511" s="11"/>
      <c r="K511" s="11"/>
      <c r="L511" s="11"/>
      <c r="M511" s="11"/>
      <c r="N511" s="11"/>
      <c r="O511" s="11"/>
      <c r="P511" s="11"/>
      <c r="Q511" s="11"/>
      <c r="R511" s="11"/>
      <c r="S511" s="79"/>
      <c r="T511" s="6"/>
      <c r="U511" s="6"/>
      <c r="V511" s="6"/>
      <c r="W511" s="6"/>
    </row>
    <row r="512" spans="1:23" ht="8.1" hidden="1" customHeight="1" x14ac:dyDescent="0.2">
      <c r="A512" s="6"/>
      <c r="B512" s="71"/>
      <c r="C512" s="6"/>
      <c r="D512" s="6"/>
      <c r="E512" s="6"/>
      <c r="F512" s="6"/>
      <c r="G512" s="6"/>
      <c r="H512" s="6"/>
      <c r="I512" s="6"/>
      <c r="J512" s="6"/>
      <c r="K512" s="6"/>
      <c r="L512" s="6"/>
      <c r="M512" s="6"/>
      <c r="N512" s="6"/>
      <c r="O512" s="6"/>
      <c r="P512" s="6"/>
      <c r="Q512" s="6"/>
      <c r="R512" s="6"/>
      <c r="S512" s="6"/>
      <c r="T512" s="6"/>
      <c r="U512" s="6"/>
      <c r="V512" s="6"/>
      <c r="W512" s="6"/>
    </row>
    <row r="513" spans="1:23" ht="8.1" hidden="1" customHeight="1" x14ac:dyDescent="0.2">
      <c r="A513" s="6"/>
      <c r="B513" s="621" t="s">
        <v>269</v>
      </c>
      <c r="C513" s="622"/>
      <c r="D513" s="622"/>
      <c r="E513" s="622"/>
      <c r="F513" s="622"/>
      <c r="G513" s="622"/>
      <c r="H513" s="622"/>
      <c r="I513" s="622"/>
      <c r="J513" s="622"/>
      <c r="K513" s="622"/>
      <c r="L513" s="622"/>
      <c r="M513" s="622"/>
      <c r="N513" s="622"/>
      <c r="O513" s="622"/>
      <c r="P513" s="622"/>
      <c r="Q513" s="622"/>
      <c r="R513" s="622"/>
      <c r="S513" s="623"/>
      <c r="T513" s="6"/>
      <c r="U513" s="6"/>
      <c r="V513" s="6"/>
      <c r="W513" s="6"/>
    </row>
    <row r="514" spans="1:23" ht="8.1" hidden="1" customHeight="1" x14ac:dyDescent="0.2">
      <c r="A514" s="6"/>
      <c r="B514" s="69"/>
      <c r="C514" s="6"/>
      <c r="D514" s="6"/>
      <c r="E514" s="6"/>
      <c r="F514" s="6"/>
      <c r="G514" s="6"/>
      <c r="H514" s="6"/>
      <c r="I514" s="6"/>
      <c r="J514" s="6"/>
      <c r="K514" s="6"/>
      <c r="L514" s="6"/>
      <c r="M514" s="6"/>
      <c r="N514" s="6"/>
      <c r="O514" s="6"/>
      <c r="P514" s="6"/>
      <c r="Q514" s="6"/>
      <c r="R514" s="6"/>
      <c r="S514" s="74"/>
      <c r="T514" s="6"/>
      <c r="U514" s="6"/>
      <c r="V514" s="6"/>
      <c r="W514" s="6"/>
    </row>
    <row r="515" spans="1:23" ht="8.1" hidden="1" customHeight="1" x14ac:dyDescent="0.2">
      <c r="A515" s="6"/>
      <c r="B515" s="70" t="s">
        <v>270</v>
      </c>
      <c r="C515" s="6"/>
      <c r="D515" s="6"/>
      <c r="E515" s="6"/>
      <c r="F515" s="6"/>
      <c r="G515" s="6"/>
      <c r="H515" s="6"/>
      <c r="I515" s="6"/>
      <c r="J515" s="6"/>
      <c r="K515" s="6"/>
      <c r="L515" s="6"/>
      <c r="M515" s="6"/>
      <c r="N515" s="6"/>
      <c r="O515" s="6"/>
      <c r="P515" s="6"/>
      <c r="Q515" s="6"/>
      <c r="R515" s="6"/>
      <c r="S515" s="74"/>
      <c r="T515" s="6"/>
      <c r="U515" s="6"/>
      <c r="V515" s="6"/>
      <c r="W515" s="6"/>
    </row>
    <row r="516" spans="1:23" ht="8.1" hidden="1" customHeight="1" x14ac:dyDescent="0.2">
      <c r="A516" s="6"/>
      <c r="B516" s="70"/>
      <c r="C516" s="6"/>
      <c r="D516" s="6"/>
      <c r="E516" s="6"/>
      <c r="F516" s="6"/>
      <c r="G516" s="6"/>
      <c r="H516" s="6"/>
      <c r="I516" s="6"/>
      <c r="J516" s="6"/>
      <c r="K516" s="6"/>
      <c r="L516" s="6"/>
      <c r="M516" s="6"/>
      <c r="N516" s="6"/>
      <c r="O516" s="6"/>
      <c r="P516" s="6"/>
      <c r="Q516" s="6"/>
      <c r="R516" s="6"/>
      <c r="S516" s="74"/>
      <c r="T516" s="6"/>
      <c r="U516" s="6"/>
      <c r="V516" s="6"/>
      <c r="W516" s="6"/>
    </row>
    <row r="517" spans="1:23" ht="8.1" hidden="1" customHeight="1" x14ac:dyDescent="0.2">
      <c r="A517" s="6"/>
      <c r="B517" s="70" t="s">
        <v>271</v>
      </c>
      <c r="C517" s="6"/>
      <c r="D517" s="6"/>
      <c r="E517" s="6"/>
      <c r="F517" s="6"/>
      <c r="G517" s="6"/>
      <c r="H517" s="6"/>
      <c r="I517" s="6"/>
      <c r="J517" s="6"/>
      <c r="K517" s="6"/>
      <c r="L517" s="6"/>
      <c r="M517" s="6"/>
      <c r="N517" s="6"/>
      <c r="O517" s="6"/>
      <c r="P517" s="6"/>
      <c r="Q517" s="6"/>
      <c r="R517" s="6"/>
      <c r="S517" s="74"/>
      <c r="T517" s="6"/>
      <c r="U517" s="6"/>
      <c r="V517" s="6"/>
      <c r="W517" s="6"/>
    </row>
    <row r="518" spans="1:23" ht="8.1" hidden="1" customHeight="1" x14ac:dyDescent="0.2">
      <c r="A518" s="6"/>
      <c r="B518" s="70"/>
      <c r="C518" s="6"/>
      <c r="D518" s="6"/>
      <c r="E518" s="6"/>
      <c r="F518" s="6"/>
      <c r="G518" s="6"/>
      <c r="H518" s="6"/>
      <c r="I518" s="6"/>
      <c r="J518" s="6"/>
      <c r="K518" s="6"/>
      <c r="L518" s="6"/>
      <c r="M518" s="6"/>
      <c r="N518" s="6"/>
      <c r="O518" s="6"/>
      <c r="P518" s="6"/>
      <c r="Q518" s="6"/>
      <c r="R518" s="6"/>
      <c r="S518" s="74"/>
      <c r="T518" s="6"/>
      <c r="U518" s="6"/>
      <c r="V518" s="6"/>
      <c r="W518" s="6"/>
    </row>
    <row r="519" spans="1:23" ht="8.1" hidden="1" customHeight="1" x14ac:dyDescent="0.2">
      <c r="A519" s="6"/>
      <c r="B519" s="70" t="s">
        <v>272</v>
      </c>
      <c r="C519" s="6"/>
      <c r="D519" s="6"/>
      <c r="E519" s="6"/>
      <c r="F519" s="6"/>
      <c r="G519" s="6"/>
      <c r="H519" s="6"/>
      <c r="I519" s="6"/>
      <c r="J519" s="6"/>
      <c r="K519" s="6"/>
      <c r="L519" s="6"/>
      <c r="M519" s="6"/>
      <c r="N519" s="6"/>
      <c r="O519" s="6"/>
      <c r="P519" s="6"/>
      <c r="Q519" s="6"/>
      <c r="R519" s="6"/>
      <c r="S519" s="74"/>
      <c r="T519" s="6"/>
      <c r="U519" s="6"/>
      <c r="V519" s="6"/>
      <c r="W519" s="6"/>
    </row>
    <row r="520" spans="1:23" ht="8.1" hidden="1" customHeight="1" x14ac:dyDescent="0.2">
      <c r="A520" s="6"/>
      <c r="B520" s="72"/>
      <c r="C520" s="6"/>
      <c r="D520" s="6"/>
      <c r="E520" s="6"/>
      <c r="F520" s="6"/>
      <c r="G520" s="6"/>
      <c r="H520" s="6"/>
      <c r="I520" s="6"/>
      <c r="J520" s="6"/>
      <c r="K520" s="6"/>
      <c r="L520" s="6"/>
      <c r="M520" s="6"/>
      <c r="N520" s="6"/>
      <c r="O520" s="6"/>
      <c r="P520" s="6"/>
      <c r="Q520" s="6"/>
      <c r="R520" s="6"/>
      <c r="S520" s="74"/>
      <c r="T520" s="6"/>
      <c r="U520" s="6"/>
      <c r="V520" s="6"/>
      <c r="W520" s="6"/>
    </row>
    <row r="521" spans="1:23" ht="8.1" hidden="1" customHeight="1" x14ac:dyDescent="0.2">
      <c r="A521" s="6"/>
      <c r="B521" s="70" t="s">
        <v>379</v>
      </c>
      <c r="C521" s="6"/>
      <c r="D521" s="6"/>
      <c r="E521" s="6"/>
      <c r="F521" s="6"/>
      <c r="G521" s="6"/>
      <c r="H521" s="6"/>
      <c r="I521" s="6"/>
      <c r="J521" s="6"/>
      <c r="K521" s="6"/>
      <c r="L521" s="6"/>
      <c r="M521" s="6"/>
      <c r="N521" s="6"/>
      <c r="O521" s="6"/>
      <c r="P521" s="6"/>
      <c r="Q521" s="6"/>
      <c r="R521" s="6"/>
      <c r="S521" s="74"/>
      <c r="T521" s="6"/>
      <c r="U521" s="6"/>
      <c r="V521" s="6"/>
      <c r="W521" s="6"/>
    </row>
    <row r="522" spans="1:23" ht="8.1" hidden="1" customHeight="1" x14ac:dyDescent="0.2">
      <c r="A522" s="6"/>
      <c r="B522" s="70" t="s">
        <v>380</v>
      </c>
      <c r="C522" s="6"/>
      <c r="D522" s="6"/>
      <c r="E522" s="6"/>
      <c r="F522" s="6"/>
      <c r="G522" s="6"/>
      <c r="H522" s="6"/>
      <c r="I522" s="6"/>
      <c r="J522" s="6"/>
      <c r="K522" s="6"/>
      <c r="L522" s="6"/>
      <c r="M522" s="6"/>
      <c r="N522" s="6"/>
      <c r="O522" s="6"/>
      <c r="P522" s="6"/>
      <c r="Q522" s="6"/>
      <c r="R522" s="6"/>
      <c r="S522" s="74"/>
      <c r="T522" s="6"/>
      <c r="U522" s="6"/>
      <c r="V522" s="6"/>
      <c r="W522" s="6"/>
    </row>
    <row r="523" spans="1:23" ht="2.1" hidden="1" customHeight="1" x14ac:dyDescent="0.2">
      <c r="A523" s="6"/>
      <c r="B523" s="70"/>
      <c r="C523" s="6"/>
      <c r="D523" s="6"/>
      <c r="E523" s="6"/>
      <c r="F523" s="6"/>
      <c r="G523" s="6"/>
      <c r="H523" s="6"/>
      <c r="I523" s="6"/>
      <c r="J523" s="6"/>
      <c r="K523" s="6"/>
      <c r="L523" s="6"/>
      <c r="M523" s="6"/>
      <c r="N523" s="6"/>
      <c r="O523" s="6"/>
      <c r="P523" s="6"/>
      <c r="Q523" s="6"/>
      <c r="R523" s="6"/>
      <c r="S523" s="74"/>
      <c r="T523" s="6"/>
      <c r="U523" s="6"/>
      <c r="V523" s="6"/>
      <c r="W523" s="6"/>
    </row>
    <row r="524" spans="1:23" ht="2.1" hidden="1" customHeight="1" x14ac:dyDescent="0.2">
      <c r="A524" s="6"/>
      <c r="B524" s="70"/>
      <c r="C524" s="6"/>
      <c r="D524" s="6"/>
      <c r="E524" s="6"/>
      <c r="F524" s="6"/>
      <c r="G524" s="6"/>
      <c r="H524" s="6"/>
      <c r="I524" s="6"/>
      <c r="J524" s="6"/>
      <c r="K524" s="6"/>
      <c r="L524" s="6"/>
      <c r="M524" s="6"/>
      <c r="N524" s="6"/>
      <c r="O524" s="6"/>
      <c r="P524" s="6"/>
      <c r="Q524" s="6"/>
      <c r="R524" s="6"/>
      <c r="S524" s="74"/>
      <c r="T524" s="6"/>
      <c r="U524" s="6"/>
      <c r="V524" s="6"/>
      <c r="W524" s="6"/>
    </row>
    <row r="525" spans="1:23" ht="2.1" hidden="1" customHeight="1" x14ac:dyDescent="0.2">
      <c r="A525" s="6"/>
      <c r="B525" s="70"/>
      <c r="C525" s="6"/>
      <c r="D525" s="6"/>
      <c r="E525" s="6"/>
      <c r="F525" s="6"/>
      <c r="G525" s="6"/>
      <c r="H525" s="6"/>
      <c r="I525" s="6"/>
      <c r="J525" s="6"/>
      <c r="K525" s="6"/>
      <c r="L525" s="6"/>
      <c r="M525" s="6"/>
      <c r="N525" s="6"/>
      <c r="O525" s="6"/>
      <c r="P525" s="6"/>
      <c r="Q525" s="6"/>
      <c r="R525" s="6"/>
      <c r="S525" s="74"/>
      <c r="T525" s="6"/>
      <c r="U525" s="6"/>
      <c r="V525" s="6"/>
      <c r="W525" s="6"/>
    </row>
    <row r="526" spans="1:23" ht="2.1" hidden="1" customHeight="1" x14ac:dyDescent="0.2">
      <c r="A526" s="6"/>
      <c r="B526" s="70"/>
      <c r="C526" s="6"/>
      <c r="D526" s="6"/>
      <c r="E526" s="6"/>
      <c r="F526" s="6"/>
      <c r="G526" s="6"/>
      <c r="H526" s="6"/>
      <c r="I526" s="6"/>
      <c r="J526" s="6"/>
      <c r="K526" s="6"/>
      <c r="L526" s="6"/>
      <c r="M526" s="6"/>
      <c r="N526" s="6"/>
      <c r="O526" s="6"/>
      <c r="P526" s="6"/>
      <c r="Q526" s="6"/>
      <c r="R526" s="6"/>
      <c r="S526" s="74"/>
      <c r="T526" s="6"/>
      <c r="U526" s="6"/>
      <c r="V526" s="6"/>
      <c r="W526" s="6"/>
    </row>
    <row r="527" spans="1:23" ht="2.1" hidden="1" customHeight="1" x14ac:dyDescent="0.2">
      <c r="A527" s="6"/>
      <c r="B527" s="70"/>
      <c r="C527" s="6"/>
      <c r="D527" s="6"/>
      <c r="E527" s="6"/>
      <c r="F527" s="6"/>
      <c r="G527" s="6"/>
      <c r="H527" s="6"/>
      <c r="I527" s="6"/>
      <c r="J527" s="6"/>
      <c r="K527" s="6"/>
      <c r="L527" s="6"/>
      <c r="M527" s="6"/>
      <c r="N527" s="6"/>
      <c r="O527" s="6"/>
      <c r="P527" s="6"/>
      <c r="Q527" s="6"/>
      <c r="R527" s="6"/>
      <c r="S527" s="74"/>
      <c r="T527" s="6"/>
      <c r="U527" s="6"/>
      <c r="V527" s="6"/>
      <c r="W527" s="6"/>
    </row>
    <row r="528" spans="1:23" ht="2.1" hidden="1" customHeight="1" x14ac:dyDescent="0.2">
      <c r="A528" s="6"/>
      <c r="B528" s="70"/>
      <c r="C528" s="6"/>
      <c r="D528" s="6"/>
      <c r="E528" s="6"/>
      <c r="F528" s="6"/>
      <c r="G528" s="6"/>
      <c r="H528" s="6"/>
      <c r="I528" s="6"/>
      <c r="J528" s="6"/>
      <c r="K528" s="6"/>
      <c r="L528" s="6"/>
      <c r="M528" s="6"/>
      <c r="N528" s="6"/>
      <c r="O528" s="6"/>
      <c r="P528" s="6"/>
      <c r="Q528" s="6"/>
      <c r="R528" s="6"/>
      <c r="S528" s="74"/>
      <c r="T528" s="6"/>
      <c r="U528" s="6"/>
      <c r="V528" s="6"/>
      <c r="W528" s="6"/>
    </row>
    <row r="529" spans="1:23" ht="2.1" hidden="1" customHeight="1" x14ac:dyDescent="0.2">
      <c r="A529" s="6"/>
      <c r="B529" s="70"/>
      <c r="C529" s="6"/>
      <c r="D529" s="6"/>
      <c r="E529" s="6"/>
      <c r="F529" s="6"/>
      <c r="G529" s="6"/>
      <c r="H529" s="6"/>
      <c r="I529" s="6"/>
      <c r="J529" s="6"/>
      <c r="K529" s="6"/>
      <c r="L529" s="6"/>
      <c r="M529" s="6"/>
      <c r="N529" s="6"/>
      <c r="O529" s="6"/>
      <c r="P529" s="6"/>
      <c r="Q529" s="6"/>
      <c r="R529" s="6"/>
      <c r="S529" s="74"/>
      <c r="T529" s="6"/>
      <c r="U529" s="6"/>
      <c r="V529" s="6"/>
      <c r="W529" s="6"/>
    </row>
    <row r="530" spans="1:23" ht="2.1" hidden="1" customHeight="1" x14ac:dyDescent="0.2">
      <c r="A530" s="6"/>
      <c r="B530" s="70"/>
      <c r="C530" s="6"/>
      <c r="D530" s="6"/>
      <c r="E530" s="6"/>
      <c r="F530" s="6"/>
      <c r="G530" s="6"/>
      <c r="H530" s="6"/>
      <c r="I530" s="6"/>
      <c r="J530" s="6"/>
      <c r="K530" s="6"/>
      <c r="L530" s="6"/>
      <c r="M530" s="6"/>
      <c r="N530" s="6"/>
      <c r="O530" s="6"/>
      <c r="P530" s="6"/>
      <c r="Q530" s="6"/>
      <c r="R530" s="6"/>
      <c r="S530" s="74"/>
      <c r="T530" s="6"/>
      <c r="U530" s="6"/>
      <c r="V530" s="6"/>
      <c r="W530" s="6"/>
    </row>
    <row r="531" spans="1:23" ht="2.1" hidden="1" customHeight="1" x14ac:dyDescent="0.2">
      <c r="A531" s="6"/>
      <c r="B531" s="70"/>
      <c r="C531" s="6"/>
      <c r="D531" s="6"/>
      <c r="E531" s="6"/>
      <c r="F531" s="6"/>
      <c r="G531" s="6"/>
      <c r="H531" s="6"/>
      <c r="I531" s="6"/>
      <c r="J531" s="6"/>
      <c r="K531" s="6"/>
      <c r="L531" s="6"/>
      <c r="M531" s="6"/>
      <c r="N531" s="6"/>
      <c r="O531" s="6"/>
      <c r="P531" s="6"/>
      <c r="Q531" s="6"/>
      <c r="R531" s="6"/>
      <c r="S531" s="74"/>
      <c r="T531" s="6"/>
      <c r="U531" s="6"/>
      <c r="V531" s="6"/>
      <c r="W531" s="6"/>
    </row>
    <row r="532" spans="1:23" ht="2.1" hidden="1" customHeight="1" x14ac:dyDescent="0.2">
      <c r="A532" s="6"/>
      <c r="B532" s="70"/>
      <c r="C532" s="6"/>
      <c r="D532" s="6"/>
      <c r="E532" s="6"/>
      <c r="F532" s="6"/>
      <c r="G532" s="6"/>
      <c r="H532" s="6"/>
      <c r="I532" s="6"/>
      <c r="J532" s="6"/>
      <c r="K532" s="6"/>
      <c r="L532" s="6"/>
      <c r="M532" s="6"/>
      <c r="N532" s="6"/>
      <c r="O532" s="6"/>
      <c r="P532" s="6"/>
      <c r="Q532" s="6"/>
      <c r="R532" s="6"/>
      <c r="S532" s="74"/>
      <c r="T532" s="6"/>
      <c r="U532" s="6"/>
      <c r="V532" s="6"/>
      <c r="W532" s="6"/>
    </row>
    <row r="533" spans="1:23" ht="2.1" hidden="1" customHeight="1" x14ac:dyDescent="0.2">
      <c r="A533" s="6"/>
      <c r="B533" s="70"/>
      <c r="C533" s="6"/>
      <c r="D533" s="6"/>
      <c r="E533" s="6"/>
      <c r="F533" s="6"/>
      <c r="G533" s="6"/>
      <c r="H533" s="6"/>
      <c r="I533" s="6"/>
      <c r="J533" s="6"/>
      <c r="K533" s="6"/>
      <c r="L533" s="6"/>
      <c r="M533" s="6"/>
      <c r="N533" s="6"/>
      <c r="O533" s="6"/>
      <c r="P533" s="6"/>
      <c r="Q533" s="6"/>
      <c r="R533" s="6"/>
      <c r="S533" s="74"/>
      <c r="T533" s="6"/>
      <c r="U533" s="6"/>
      <c r="V533" s="6"/>
      <c r="W533" s="6"/>
    </row>
    <row r="534" spans="1:23" ht="2.1" hidden="1" customHeight="1" x14ac:dyDescent="0.2">
      <c r="A534" s="6"/>
      <c r="B534" s="70"/>
      <c r="C534" s="6"/>
      <c r="D534" s="6"/>
      <c r="E534" s="6"/>
      <c r="F534" s="6"/>
      <c r="G534" s="6"/>
      <c r="H534" s="6"/>
      <c r="I534" s="6"/>
      <c r="J534" s="6"/>
      <c r="K534" s="6"/>
      <c r="L534" s="6"/>
      <c r="M534" s="6"/>
      <c r="N534" s="6"/>
      <c r="O534" s="6"/>
      <c r="P534" s="6"/>
      <c r="Q534" s="6"/>
      <c r="R534" s="6"/>
      <c r="S534" s="74"/>
      <c r="T534" s="6"/>
      <c r="U534" s="6"/>
      <c r="V534" s="6"/>
      <c r="W534" s="6"/>
    </row>
    <row r="535" spans="1:23" ht="2.1" hidden="1" customHeight="1" x14ac:dyDescent="0.2">
      <c r="A535" s="6"/>
      <c r="B535" s="70"/>
      <c r="C535" s="6"/>
      <c r="D535" s="6"/>
      <c r="E535" s="6"/>
      <c r="F535" s="6"/>
      <c r="G535" s="6"/>
      <c r="H535" s="6"/>
      <c r="I535" s="6"/>
      <c r="J535" s="6"/>
      <c r="K535" s="6"/>
      <c r="L535" s="6"/>
      <c r="M535" s="6"/>
      <c r="N535" s="6"/>
      <c r="O535" s="6"/>
      <c r="P535" s="6"/>
      <c r="Q535" s="6"/>
      <c r="R535" s="6"/>
      <c r="S535" s="74"/>
      <c r="T535" s="6"/>
      <c r="U535" s="6"/>
      <c r="V535" s="6"/>
      <c r="W535" s="6"/>
    </row>
    <row r="536" spans="1:23" ht="2.1" hidden="1" customHeight="1" x14ac:dyDescent="0.2">
      <c r="A536" s="6"/>
      <c r="B536" s="70"/>
      <c r="C536" s="6"/>
      <c r="D536" s="6"/>
      <c r="E536" s="6"/>
      <c r="F536" s="6"/>
      <c r="G536" s="6"/>
      <c r="H536" s="6"/>
      <c r="I536" s="6"/>
      <c r="J536" s="6"/>
      <c r="K536" s="6"/>
      <c r="L536" s="6"/>
      <c r="M536" s="6"/>
      <c r="N536" s="6"/>
      <c r="O536" s="6"/>
      <c r="P536" s="6"/>
      <c r="Q536" s="6"/>
      <c r="R536" s="6"/>
      <c r="S536" s="74"/>
      <c r="T536" s="6"/>
      <c r="U536" s="6"/>
      <c r="V536" s="6"/>
      <c r="W536" s="6"/>
    </row>
    <row r="537" spans="1:23" ht="2.1" hidden="1" customHeight="1" x14ac:dyDescent="0.2">
      <c r="A537" s="6"/>
      <c r="B537" s="70"/>
      <c r="C537" s="6"/>
      <c r="D537" s="6"/>
      <c r="E537" s="6"/>
      <c r="F537" s="6"/>
      <c r="G537" s="6"/>
      <c r="H537" s="6"/>
      <c r="I537" s="6"/>
      <c r="J537" s="6"/>
      <c r="K537" s="6"/>
      <c r="L537" s="6"/>
      <c r="M537" s="6"/>
      <c r="N537" s="6"/>
      <c r="O537" s="6"/>
      <c r="P537" s="6"/>
      <c r="Q537" s="6"/>
      <c r="R537" s="6"/>
      <c r="S537" s="74"/>
      <c r="T537" s="6"/>
      <c r="U537" s="6"/>
      <c r="V537" s="6"/>
      <c r="W537" s="6"/>
    </row>
    <row r="538" spans="1:23" ht="2.1" hidden="1" customHeight="1" x14ac:dyDescent="0.2">
      <c r="A538" s="6"/>
      <c r="B538" s="70"/>
      <c r="C538" s="6"/>
      <c r="D538" s="6"/>
      <c r="E538" s="6"/>
      <c r="F538" s="6"/>
      <c r="G538" s="6"/>
      <c r="H538" s="6"/>
      <c r="I538" s="6"/>
      <c r="J538" s="6"/>
      <c r="K538" s="6"/>
      <c r="L538" s="6"/>
      <c r="M538" s="6"/>
      <c r="N538" s="6"/>
      <c r="O538" s="6"/>
      <c r="P538" s="6"/>
      <c r="Q538" s="6"/>
      <c r="R538" s="6"/>
      <c r="S538" s="74"/>
      <c r="T538" s="6"/>
      <c r="U538" s="6"/>
      <c r="V538" s="6"/>
      <c r="W538" s="6"/>
    </row>
    <row r="539" spans="1:23" ht="2.1" hidden="1" customHeight="1" x14ac:dyDescent="0.2">
      <c r="A539" s="6"/>
      <c r="B539" s="70"/>
      <c r="C539" s="6"/>
      <c r="D539" s="6"/>
      <c r="E539" s="6"/>
      <c r="F539" s="6"/>
      <c r="G539" s="6"/>
      <c r="H539" s="6"/>
      <c r="I539" s="6"/>
      <c r="J539" s="6"/>
      <c r="K539" s="6"/>
      <c r="L539" s="6"/>
      <c r="M539" s="6"/>
      <c r="N539" s="6"/>
      <c r="O539" s="6"/>
      <c r="P539" s="6"/>
      <c r="Q539" s="6"/>
      <c r="R539" s="6"/>
      <c r="S539" s="74"/>
      <c r="T539" s="6"/>
      <c r="U539" s="6"/>
      <c r="V539" s="6"/>
      <c r="W539" s="6"/>
    </row>
    <row r="540" spans="1:23" ht="2.1" hidden="1" customHeight="1" x14ac:dyDescent="0.2">
      <c r="A540" s="6"/>
      <c r="B540" s="70"/>
      <c r="C540" s="6"/>
      <c r="D540" s="6"/>
      <c r="E540" s="6"/>
      <c r="F540" s="6"/>
      <c r="G540" s="6"/>
      <c r="H540" s="6"/>
      <c r="I540" s="6"/>
      <c r="J540" s="6"/>
      <c r="K540" s="6"/>
      <c r="L540" s="6"/>
      <c r="M540" s="6"/>
      <c r="N540" s="6"/>
      <c r="O540" s="6"/>
      <c r="P540" s="6"/>
      <c r="Q540" s="6"/>
      <c r="R540" s="6"/>
      <c r="S540" s="74"/>
      <c r="T540" s="6"/>
      <c r="U540" s="6"/>
      <c r="V540" s="6"/>
      <c r="W540" s="6"/>
    </row>
    <row r="541" spans="1:23" ht="2.1" hidden="1" customHeight="1" x14ac:dyDescent="0.2">
      <c r="A541" s="6"/>
      <c r="B541" s="70"/>
      <c r="C541" s="6"/>
      <c r="D541" s="6"/>
      <c r="E541" s="6"/>
      <c r="F541" s="6"/>
      <c r="G541" s="6"/>
      <c r="H541" s="6"/>
      <c r="I541" s="6"/>
      <c r="J541" s="6"/>
      <c r="K541" s="6"/>
      <c r="L541" s="6"/>
      <c r="M541" s="6"/>
      <c r="N541" s="6"/>
      <c r="O541" s="6"/>
      <c r="P541" s="6"/>
      <c r="Q541" s="6"/>
      <c r="R541" s="6"/>
      <c r="S541" s="74"/>
      <c r="T541" s="6"/>
      <c r="U541" s="6"/>
      <c r="V541" s="6"/>
      <c r="W541" s="6"/>
    </row>
    <row r="542" spans="1:23" ht="2.1" hidden="1" customHeight="1" x14ac:dyDescent="0.2">
      <c r="A542" s="6"/>
      <c r="B542" s="70"/>
      <c r="C542" s="6"/>
      <c r="D542" s="6"/>
      <c r="E542" s="6"/>
      <c r="F542" s="6"/>
      <c r="G542" s="6"/>
      <c r="H542" s="6"/>
      <c r="I542" s="6"/>
      <c r="J542" s="6"/>
      <c r="K542" s="6"/>
      <c r="L542" s="6"/>
      <c r="M542" s="6"/>
      <c r="N542" s="6"/>
      <c r="O542" s="6"/>
      <c r="P542" s="6"/>
      <c r="Q542" s="6"/>
      <c r="R542" s="6"/>
      <c r="S542" s="74"/>
      <c r="T542" s="6"/>
      <c r="U542" s="6"/>
      <c r="V542" s="6"/>
      <c r="W542" s="6"/>
    </row>
    <row r="543" spans="1:23" ht="2.1" hidden="1" customHeight="1" x14ac:dyDescent="0.2">
      <c r="A543" s="6"/>
      <c r="B543" s="70"/>
      <c r="C543" s="6"/>
      <c r="D543" s="6"/>
      <c r="E543" s="6"/>
      <c r="F543" s="6"/>
      <c r="G543" s="6"/>
      <c r="H543" s="6"/>
      <c r="I543" s="6"/>
      <c r="J543" s="6"/>
      <c r="K543" s="6"/>
      <c r="L543" s="6"/>
      <c r="M543" s="6"/>
      <c r="N543" s="6"/>
      <c r="O543" s="6"/>
      <c r="P543" s="6"/>
      <c r="Q543" s="6"/>
      <c r="R543" s="6"/>
      <c r="S543" s="74"/>
      <c r="T543" s="6"/>
      <c r="U543" s="6"/>
      <c r="V543" s="6"/>
      <c r="W543" s="6"/>
    </row>
    <row r="544" spans="1:23" ht="2.1" hidden="1" customHeight="1" x14ac:dyDescent="0.2">
      <c r="A544" s="6"/>
      <c r="B544" s="70"/>
      <c r="C544" s="6"/>
      <c r="D544" s="6"/>
      <c r="E544" s="6"/>
      <c r="F544" s="6"/>
      <c r="G544" s="6"/>
      <c r="H544" s="6"/>
      <c r="I544" s="6"/>
      <c r="J544" s="6"/>
      <c r="K544" s="6"/>
      <c r="L544" s="6"/>
      <c r="M544" s="6"/>
      <c r="N544" s="6"/>
      <c r="O544" s="6"/>
      <c r="P544" s="6"/>
      <c r="Q544" s="6"/>
      <c r="R544" s="6"/>
      <c r="S544" s="74"/>
      <c r="T544" s="6"/>
      <c r="U544" s="6"/>
      <c r="V544" s="6"/>
      <c r="W544" s="6"/>
    </row>
    <row r="545" spans="1:23" ht="2.1" hidden="1" customHeight="1" x14ac:dyDescent="0.2">
      <c r="A545" s="6"/>
      <c r="B545" s="70"/>
      <c r="C545" s="6"/>
      <c r="D545" s="6"/>
      <c r="E545" s="6"/>
      <c r="F545" s="6"/>
      <c r="G545" s="6"/>
      <c r="H545" s="6"/>
      <c r="I545" s="6"/>
      <c r="J545" s="6"/>
      <c r="K545" s="6"/>
      <c r="L545" s="6"/>
      <c r="M545" s="6"/>
      <c r="N545" s="6"/>
      <c r="O545" s="6"/>
      <c r="P545" s="6"/>
      <c r="Q545" s="6"/>
      <c r="R545" s="6"/>
      <c r="S545" s="74"/>
      <c r="T545" s="6"/>
      <c r="U545" s="6"/>
      <c r="V545" s="6"/>
      <c r="W545" s="6"/>
    </row>
    <row r="546" spans="1:23" ht="2.1" hidden="1" customHeight="1" x14ac:dyDescent="0.2">
      <c r="A546" s="6"/>
      <c r="B546" s="70"/>
      <c r="C546" s="6"/>
      <c r="D546" s="6"/>
      <c r="E546" s="6"/>
      <c r="F546" s="6"/>
      <c r="G546" s="6"/>
      <c r="H546" s="6"/>
      <c r="I546" s="6"/>
      <c r="J546" s="6"/>
      <c r="K546" s="6"/>
      <c r="L546" s="6"/>
      <c r="M546" s="6"/>
      <c r="N546" s="6"/>
      <c r="O546" s="6"/>
      <c r="P546" s="6"/>
      <c r="Q546" s="6"/>
      <c r="R546" s="6"/>
      <c r="S546" s="74"/>
      <c r="T546" s="6"/>
      <c r="U546" s="6"/>
      <c r="V546" s="6"/>
      <c r="W546" s="6"/>
    </row>
    <row r="547" spans="1:23" ht="2.1" hidden="1" customHeight="1" x14ac:dyDescent="0.2">
      <c r="A547" s="6"/>
      <c r="B547" s="70"/>
      <c r="C547" s="6"/>
      <c r="D547" s="6"/>
      <c r="E547" s="6"/>
      <c r="F547" s="6"/>
      <c r="G547" s="6"/>
      <c r="H547" s="6"/>
      <c r="I547" s="6"/>
      <c r="J547" s="6"/>
      <c r="K547" s="6"/>
      <c r="L547" s="6"/>
      <c r="M547" s="6"/>
      <c r="N547" s="6"/>
      <c r="O547" s="6"/>
      <c r="P547" s="6"/>
      <c r="Q547" s="6"/>
      <c r="R547" s="6"/>
      <c r="S547" s="74"/>
      <c r="T547" s="6"/>
      <c r="U547" s="6"/>
      <c r="V547" s="6"/>
      <c r="W547" s="6"/>
    </row>
    <row r="548" spans="1:23" ht="8.1" hidden="1" customHeight="1" x14ac:dyDescent="0.2">
      <c r="A548" s="6"/>
      <c r="B548" s="66"/>
      <c r="C548" s="11"/>
      <c r="D548" s="11"/>
      <c r="E548" s="11"/>
      <c r="F548" s="11"/>
      <c r="G548" s="11"/>
      <c r="H548" s="11"/>
      <c r="I548" s="11"/>
      <c r="J548" s="11"/>
      <c r="K548" s="11"/>
      <c r="L548" s="11"/>
      <c r="M548" s="11"/>
      <c r="N548" s="11"/>
      <c r="O548" s="11"/>
      <c r="P548" s="11"/>
      <c r="Q548" s="11"/>
      <c r="R548" s="11"/>
      <c r="S548" s="79"/>
      <c r="T548" s="6"/>
      <c r="U548" s="6"/>
      <c r="V548" s="6"/>
      <c r="W548" s="6"/>
    </row>
    <row r="549" spans="1:23" ht="8.1" hidden="1" customHeight="1" x14ac:dyDescent="0.2">
      <c r="A549" s="6"/>
      <c r="B549" s="64"/>
      <c r="C549" s="6"/>
      <c r="D549" s="6"/>
      <c r="E549" s="6"/>
      <c r="F549" s="6"/>
      <c r="G549" s="6"/>
      <c r="H549" s="6"/>
      <c r="I549" s="6"/>
      <c r="J549" s="6"/>
      <c r="K549" s="6"/>
      <c r="L549" s="6"/>
      <c r="M549" s="6"/>
      <c r="N549" s="6"/>
      <c r="O549" s="6"/>
      <c r="P549" s="6"/>
      <c r="Q549" s="6"/>
      <c r="R549" s="6"/>
      <c r="S549" s="6"/>
      <c r="T549" s="6"/>
      <c r="U549" s="6"/>
      <c r="V549" s="6"/>
      <c r="W549" s="6"/>
    </row>
    <row r="550" spans="1:23" ht="8.1" hidden="1" customHeight="1" x14ac:dyDescent="0.2">
      <c r="A550" s="6"/>
      <c r="B550" s="621" t="s">
        <v>213</v>
      </c>
      <c r="C550" s="622"/>
      <c r="D550" s="622"/>
      <c r="E550" s="622"/>
      <c r="F550" s="622"/>
      <c r="G550" s="622"/>
      <c r="H550" s="622"/>
      <c r="I550" s="622"/>
      <c r="J550" s="622"/>
      <c r="K550" s="622"/>
      <c r="L550" s="622"/>
      <c r="M550" s="622"/>
      <c r="N550" s="622"/>
      <c r="O550" s="622"/>
      <c r="P550" s="622"/>
      <c r="Q550" s="622"/>
      <c r="R550" s="622"/>
      <c r="S550" s="623"/>
      <c r="T550" s="6"/>
      <c r="U550" s="6"/>
      <c r="V550" s="6"/>
      <c r="W550" s="6"/>
    </row>
    <row r="551" spans="1:23" ht="8.1" hidden="1" customHeight="1" x14ac:dyDescent="0.2">
      <c r="A551" s="6"/>
      <c r="B551" s="69"/>
      <c r="C551" s="6"/>
      <c r="D551" s="6"/>
      <c r="E551" s="6"/>
      <c r="F551" s="6"/>
      <c r="G551" s="6"/>
      <c r="H551" s="6"/>
      <c r="I551" s="6"/>
      <c r="J551" s="6"/>
      <c r="K551" s="6"/>
      <c r="L551" s="6"/>
      <c r="M551" s="6"/>
      <c r="N551" s="6"/>
      <c r="O551" s="6"/>
      <c r="P551" s="6"/>
      <c r="Q551" s="6"/>
      <c r="R551" s="6"/>
      <c r="S551" s="74"/>
      <c r="T551" s="6"/>
      <c r="U551" s="6"/>
      <c r="V551" s="6"/>
      <c r="W551" s="6"/>
    </row>
    <row r="552" spans="1:23" ht="8.1" hidden="1" customHeight="1" x14ac:dyDescent="0.2">
      <c r="A552" s="6"/>
      <c r="B552" s="70" t="s">
        <v>214</v>
      </c>
      <c r="C552" s="6"/>
      <c r="D552" s="6"/>
      <c r="E552" s="6"/>
      <c r="F552" s="6"/>
      <c r="G552" s="6"/>
      <c r="H552" s="6"/>
      <c r="I552" s="6"/>
      <c r="J552" s="6"/>
      <c r="K552" s="6"/>
      <c r="L552" s="6"/>
      <c r="M552" s="6"/>
      <c r="N552" s="6"/>
      <c r="O552" s="6"/>
      <c r="P552" s="6"/>
      <c r="Q552" s="6"/>
      <c r="R552" s="6"/>
      <c r="S552" s="74"/>
      <c r="T552" s="6"/>
      <c r="U552" s="6"/>
      <c r="V552" s="6"/>
      <c r="W552" s="6"/>
    </row>
    <row r="553" spans="1:23" ht="8.1" hidden="1" customHeight="1" x14ac:dyDescent="0.2">
      <c r="A553" s="6"/>
      <c r="B553" s="70"/>
      <c r="C553" s="6"/>
      <c r="D553" s="6"/>
      <c r="E553" s="6"/>
      <c r="F553" s="6"/>
      <c r="G553" s="6"/>
      <c r="H553" s="6"/>
      <c r="I553" s="6"/>
      <c r="J553" s="6"/>
      <c r="K553" s="6"/>
      <c r="L553" s="6"/>
      <c r="M553" s="6"/>
      <c r="N553" s="6"/>
      <c r="O553" s="6"/>
      <c r="P553" s="6"/>
      <c r="Q553" s="6"/>
      <c r="R553" s="6"/>
      <c r="S553" s="74"/>
      <c r="T553" s="6"/>
      <c r="U553" s="6"/>
      <c r="V553" s="6"/>
      <c r="W553" s="6"/>
    </row>
    <row r="554" spans="1:23" ht="8.1" hidden="1" customHeight="1" x14ac:dyDescent="0.2">
      <c r="A554" s="6"/>
      <c r="B554" s="70" t="s">
        <v>215</v>
      </c>
      <c r="C554" s="6"/>
      <c r="D554" s="6"/>
      <c r="E554" s="6"/>
      <c r="F554" s="6"/>
      <c r="G554" s="6"/>
      <c r="H554" s="6"/>
      <c r="I554" s="6"/>
      <c r="J554" s="6"/>
      <c r="K554" s="6"/>
      <c r="L554" s="6"/>
      <c r="M554" s="6"/>
      <c r="N554" s="6"/>
      <c r="O554" s="6"/>
      <c r="P554" s="6"/>
      <c r="Q554" s="6"/>
      <c r="R554" s="6"/>
      <c r="S554" s="74"/>
      <c r="T554" s="6"/>
      <c r="U554" s="6"/>
      <c r="V554" s="6"/>
      <c r="W554" s="6"/>
    </row>
    <row r="555" spans="1:23" ht="8.1" hidden="1" customHeight="1" x14ac:dyDescent="0.2">
      <c r="A555" s="6"/>
      <c r="B555" s="70" t="s">
        <v>216</v>
      </c>
      <c r="C555" s="6"/>
      <c r="D555" s="6"/>
      <c r="E555" s="6"/>
      <c r="F555" s="6"/>
      <c r="G555" s="6"/>
      <c r="H555" s="6"/>
      <c r="I555" s="6"/>
      <c r="J555" s="6"/>
      <c r="K555" s="6"/>
      <c r="L555" s="6"/>
      <c r="M555" s="6"/>
      <c r="N555" s="6"/>
      <c r="O555" s="6"/>
      <c r="P555" s="6"/>
      <c r="Q555" s="6"/>
      <c r="R555" s="6"/>
      <c r="S555" s="74"/>
      <c r="T555" s="6"/>
      <c r="U555" s="6"/>
      <c r="V555" s="6"/>
      <c r="W555" s="6"/>
    </row>
    <row r="556" spans="1:23" ht="8.1" hidden="1" customHeight="1" x14ac:dyDescent="0.2">
      <c r="A556" s="6"/>
      <c r="B556" s="70" t="s">
        <v>217</v>
      </c>
      <c r="C556" s="6"/>
      <c r="D556" s="6"/>
      <c r="E556" s="6"/>
      <c r="F556" s="6"/>
      <c r="G556" s="6"/>
      <c r="H556" s="6"/>
      <c r="I556" s="6"/>
      <c r="J556" s="6"/>
      <c r="K556" s="6"/>
      <c r="L556" s="6"/>
      <c r="M556" s="6"/>
      <c r="N556" s="6"/>
      <c r="O556" s="6"/>
      <c r="P556" s="6"/>
      <c r="Q556" s="6"/>
      <c r="R556" s="6"/>
      <c r="S556" s="74"/>
      <c r="T556" s="6"/>
      <c r="U556" s="6"/>
      <c r="V556" s="6"/>
      <c r="W556" s="6"/>
    </row>
    <row r="557" spans="1:23" ht="8.1" hidden="1" customHeight="1" x14ac:dyDescent="0.2">
      <c r="A557" s="6"/>
      <c r="B557" s="70" t="s">
        <v>218</v>
      </c>
      <c r="C557" s="6"/>
      <c r="D557" s="6"/>
      <c r="E557" s="6"/>
      <c r="F557" s="6"/>
      <c r="G557" s="6"/>
      <c r="H557" s="6"/>
      <c r="I557" s="6"/>
      <c r="J557" s="6"/>
      <c r="K557" s="6"/>
      <c r="L557" s="6"/>
      <c r="M557" s="6"/>
      <c r="N557" s="6"/>
      <c r="O557" s="6"/>
      <c r="P557" s="6"/>
      <c r="Q557" s="6"/>
      <c r="R557" s="6"/>
      <c r="S557" s="74"/>
      <c r="T557" s="6"/>
      <c r="U557" s="6"/>
      <c r="V557" s="6"/>
      <c r="W557" s="6"/>
    </row>
    <row r="558" spans="1:23" ht="8.1" hidden="1" customHeight="1" x14ac:dyDescent="0.2">
      <c r="A558" s="6"/>
      <c r="B558" s="70" t="s">
        <v>219</v>
      </c>
      <c r="C558" s="6"/>
      <c r="D558" s="6"/>
      <c r="E558" s="6"/>
      <c r="F558" s="6"/>
      <c r="G558" s="6"/>
      <c r="H558" s="6"/>
      <c r="I558" s="6"/>
      <c r="J558" s="6"/>
      <c r="K558" s="6"/>
      <c r="L558" s="6"/>
      <c r="M558" s="6"/>
      <c r="N558" s="6"/>
      <c r="O558" s="6"/>
      <c r="P558" s="6"/>
      <c r="Q558" s="6"/>
      <c r="R558" s="6"/>
      <c r="S558" s="74"/>
      <c r="T558" s="6"/>
      <c r="U558" s="6"/>
      <c r="V558" s="6"/>
      <c r="W558" s="6"/>
    </row>
    <row r="559" spans="1:23" ht="8.1" hidden="1" customHeight="1" x14ac:dyDescent="0.2">
      <c r="A559" s="6"/>
      <c r="B559" s="70"/>
      <c r="C559" s="6"/>
      <c r="D559" s="6"/>
      <c r="E559" s="6"/>
      <c r="F559" s="6"/>
      <c r="G559" s="6"/>
      <c r="H559" s="6"/>
      <c r="I559" s="6"/>
      <c r="J559" s="6"/>
      <c r="K559" s="6"/>
      <c r="L559" s="6"/>
      <c r="M559" s="6"/>
      <c r="N559" s="6"/>
      <c r="O559" s="6"/>
      <c r="P559" s="6"/>
      <c r="Q559" s="6"/>
      <c r="R559" s="6"/>
      <c r="S559" s="74"/>
      <c r="T559" s="6"/>
      <c r="U559" s="6"/>
      <c r="V559" s="6"/>
      <c r="W559" s="6"/>
    </row>
    <row r="560" spans="1:23" ht="8.1" hidden="1" customHeight="1" x14ac:dyDescent="0.2">
      <c r="A560" s="6"/>
      <c r="B560" s="70" t="s">
        <v>224</v>
      </c>
      <c r="C560" s="6"/>
      <c r="D560" s="6"/>
      <c r="E560" s="6"/>
      <c r="F560" s="6"/>
      <c r="G560" s="6"/>
      <c r="H560" s="6"/>
      <c r="I560" s="6"/>
      <c r="J560" s="6"/>
      <c r="K560" s="6"/>
      <c r="L560" s="6"/>
      <c r="M560" s="6"/>
      <c r="N560" s="6"/>
      <c r="O560" s="6"/>
      <c r="P560" s="6"/>
      <c r="Q560" s="6"/>
      <c r="R560" s="6"/>
      <c r="S560" s="74"/>
      <c r="T560" s="6"/>
      <c r="U560" s="6"/>
      <c r="V560" s="6"/>
      <c r="W560" s="6"/>
    </row>
    <row r="561" spans="1:23" ht="8.1" hidden="1" customHeight="1" x14ac:dyDescent="0.2">
      <c r="A561" s="6"/>
      <c r="B561" s="70" t="s">
        <v>220</v>
      </c>
      <c r="C561" s="6"/>
      <c r="D561" s="6"/>
      <c r="E561" s="6"/>
      <c r="F561" s="6"/>
      <c r="G561" s="6"/>
      <c r="H561" s="6"/>
      <c r="I561" s="6"/>
      <c r="J561" s="6"/>
      <c r="K561" s="6"/>
      <c r="L561" s="6"/>
      <c r="M561" s="6"/>
      <c r="N561" s="6"/>
      <c r="O561" s="6"/>
      <c r="P561" s="6"/>
      <c r="Q561" s="6"/>
      <c r="R561" s="6"/>
      <c r="S561" s="74"/>
      <c r="T561" s="6"/>
      <c r="U561" s="6"/>
      <c r="V561" s="6"/>
      <c r="W561" s="6"/>
    </row>
    <row r="562" spans="1:23" ht="8.1" hidden="1" customHeight="1" x14ac:dyDescent="0.2">
      <c r="A562" s="6"/>
      <c r="B562" s="70" t="s">
        <v>221</v>
      </c>
      <c r="C562" s="6"/>
      <c r="D562" s="6"/>
      <c r="E562" s="6"/>
      <c r="F562" s="6"/>
      <c r="G562" s="6"/>
      <c r="H562" s="6"/>
      <c r="I562" s="6"/>
      <c r="J562" s="6"/>
      <c r="K562" s="6"/>
      <c r="L562" s="6"/>
      <c r="M562" s="6"/>
      <c r="N562" s="6"/>
      <c r="O562" s="6"/>
      <c r="P562" s="6"/>
      <c r="Q562" s="6"/>
      <c r="R562" s="6"/>
      <c r="S562" s="74"/>
      <c r="T562" s="6"/>
      <c r="U562" s="6"/>
      <c r="V562" s="6"/>
      <c r="W562" s="6"/>
    </row>
    <row r="563" spans="1:23" ht="8.1" hidden="1" customHeight="1" x14ac:dyDescent="0.2">
      <c r="A563" s="6"/>
      <c r="B563" s="70"/>
      <c r="C563" s="6"/>
      <c r="D563" s="6"/>
      <c r="E563" s="6"/>
      <c r="F563" s="6"/>
      <c r="G563" s="6"/>
      <c r="H563" s="6"/>
      <c r="I563" s="6"/>
      <c r="J563" s="6"/>
      <c r="K563" s="6"/>
      <c r="L563" s="6"/>
      <c r="M563" s="6"/>
      <c r="N563" s="6"/>
      <c r="O563" s="6"/>
      <c r="P563" s="6"/>
      <c r="Q563" s="6"/>
      <c r="R563" s="6"/>
      <c r="S563" s="74"/>
      <c r="T563" s="6"/>
      <c r="U563" s="6"/>
      <c r="V563" s="6"/>
      <c r="W563" s="6"/>
    </row>
    <row r="564" spans="1:23" ht="8.1" hidden="1" customHeight="1" x14ac:dyDescent="0.2">
      <c r="A564" s="6"/>
      <c r="B564" s="70" t="s">
        <v>222</v>
      </c>
      <c r="C564" s="6"/>
      <c r="D564" s="6"/>
      <c r="E564" s="6"/>
      <c r="F564" s="6"/>
      <c r="G564" s="6"/>
      <c r="H564" s="6"/>
      <c r="I564" s="6"/>
      <c r="J564" s="6"/>
      <c r="K564" s="6"/>
      <c r="L564" s="6"/>
      <c r="M564" s="6"/>
      <c r="N564" s="6"/>
      <c r="O564" s="6"/>
      <c r="P564" s="6"/>
      <c r="Q564" s="6"/>
      <c r="R564" s="6"/>
      <c r="S564" s="74"/>
      <c r="T564" s="6"/>
      <c r="U564" s="6"/>
      <c r="V564" s="6"/>
      <c r="W564" s="6"/>
    </row>
    <row r="565" spans="1:23" ht="8.1" hidden="1" customHeight="1" x14ac:dyDescent="0.2">
      <c r="A565" s="6"/>
      <c r="B565" s="70"/>
      <c r="C565" s="6"/>
      <c r="D565" s="6"/>
      <c r="E565" s="6"/>
      <c r="F565" s="6"/>
      <c r="G565" s="6"/>
      <c r="H565" s="6"/>
      <c r="I565" s="6"/>
      <c r="J565" s="6"/>
      <c r="K565" s="6"/>
      <c r="L565" s="6"/>
      <c r="M565" s="6"/>
      <c r="N565" s="6"/>
      <c r="O565" s="6"/>
      <c r="P565" s="6"/>
      <c r="Q565" s="6"/>
      <c r="R565" s="6"/>
      <c r="S565" s="74"/>
      <c r="T565" s="6"/>
      <c r="U565" s="6"/>
      <c r="V565" s="6"/>
      <c r="W565" s="6"/>
    </row>
    <row r="566" spans="1:23" ht="8.1" hidden="1" customHeight="1" x14ac:dyDescent="0.2">
      <c r="A566" s="6"/>
      <c r="B566" s="70" t="s">
        <v>223</v>
      </c>
      <c r="C566" s="6"/>
      <c r="D566" s="6"/>
      <c r="E566" s="6"/>
      <c r="F566" s="6"/>
      <c r="G566" s="6"/>
      <c r="H566" s="6"/>
      <c r="I566" s="6"/>
      <c r="J566" s="6"/>
      <c r="K566" s="6"/>
      <c r="L566" s="6"/>
      <c r="M566" s="6"/>
      <c r="N566" s="6"/>
      <c r="O566" s="6"/>
      <c r="P566" s="6"/>
      <c r="Q566" s="6"/>
      <c r="R566" s="6"/>
      <c r="S566" s="74"/>
      <c r="T566" s="6"/>
      <c r="U566" s="6"/>
      <c r="V566" s="6"/>
      <c r="W566" s="6"/>
    </row>
    <row r="567" spans="1:23" ht="2.1" hidden="1" customHeight="1" x14ac:dyDescent="0.2">
      <c r="A567" s="6"/>
      <c r="B567" s="70"/>
      <c r="C567" s="6"/>
      <c r="D567" s="6"/>
      <c r="E567" s="6"/>
      <c r="F567" s="6"/>
      <c r="G567" s="6"/>
      <c r="H567" s="6"/>
      <c r="I567" s="6"/>
      <c r="J567" s="6"/>
      <c r="K567" s="6"/>
      <c r="L567" s="6"/>
      <c r="M567" s="6"/>
      <c r="N567" s="6"/>
      <c r="O567" s="6"/>
      <c r="P567" s="6"/>
      <c r="Q567" s="6"/>
      <c r="R567" s="6"/>
      <c r="S567" s="74"/>
      <c r="T567" s="6"/>
      <c r="U567" s="6"/>
      <c r="V567" s="6"/>
      <c r="W567" s="6"/>
    </row>
    <row r="568" spans="1:23" ht="2.1" hidden="1" customHeight="1" x14ac:dyDescent="0.2">
      <c r="A568" s="6"/>
      <c r="B568" s="70"/>
      <c r="C568" s="6"/>
      <c r="D568" s="6"/>
      <c r="E568" s="6"/>
      <c r="F568" s="6"/>
      <c r="G568" s="6"/>
      <c r="H568" s="6"/>
      <c r="I568" s="6"/>
      <c r="J568" s="6"/>
      <c r="K568" s="6"/>
      <c r="L568" s="6"/>
      <c r="M568" s="6"/>
      <c r="N568" s="6"/>
      <c r="O568" s="6"/>
      <c r="P568" s="6"/>
      <c r="Q568" s="6"/>
      <c r="R568" s="6"/>
      <c r="S568" s="74"/>
      <c r="T568" s="6"/>
      <c r="U568" s="6"/>
      <c r="V568" s="6"/>
      <c r="W568" s="6"/>
    </row>
    <row r="569" spans="1:23" ht="2.1" hidden="1" customHeight="1" x14ac:dyDescent="0.2">
      <c r="A569" s="6"/>
      <c r="B569" s="70"/>
      <c r="C569" s="6"/>
      <c r="D569" s="6"/>
      <c r="E569" s="6"/>
      <c r="F569" s="6"/>
      <c r="G569" s="6"/>
      <c r="H569" s="6"/>
      <c r="I569" s="6"/>
      <c r="J569" s="6"/>
      <c r="K569" s="6"/>
      <c r="L569" s="6"/>
      <c r="M569" s="6"/>
      <c r="N569" s="6"/>
      <c r="O569" s="6"/>
      <c r="P569" s="6"/>
      <c r="Q569" s="6"/>
      <c r="R569" s="6"/>
      <c r="S569" s="74"/>
      <c r="T569" s="6"/>
      <c r="U569" s="6"/>
      <c r="V569" s="6"/>
      <c r="W569" s="6"/>
    </row>
    <row r="570" spans="1:23" ht="2.1" hidden="1" customHeight="1" x14ac:dyDescent="0.2">
      <c r="A570" s="6"/>
      <c r="B570" s="70"/>
      <c r="C570" s="6"/>
      <c r="D570" s="6"/>
      <c r="E570" s="6"/>
      <c r="F570" s="6"/>
      <c r="G570" s="6"/>
      <c r="H570" s="6"/>
      <c r="I570" s="6"/>
      <c r="J570" s="6"/>
      <c r="K570" s="6"/>
      <c r="L570" s="6"/>
      <c r="M570" s="6"/>
      <c r="N570" s="6"/>
      <c r="O570" s="6"/>
      <c r="P570" s="6"/>
      <c r="Q570" s="6"/>
      <c r="R570" s="6"/>
      <c r="S570" s="74"/>
      <c r="T570" s="6"/>
      <c r="U570" s="6"/>
      <c r="V570" s="6"/>
      <c r="W570" s="6"/>
    </row>
    <row r="571" spans="1:23" ht="2.1" hidden="1" customHeight="1" x14ac:dyDescent="0.2">
      <c r="A571" s="6"/>
      <c r="B571" s="70"/>
      <c r="C571" s="6"/>
      <c r="D571" s="6"/>
      <c r="E571" s="6"/>
      <c r="F571" s="6"/>
      <c r="G571" s="6"/>
      <c r="H571" s="6"/>
      <c r="I571" s="6"/>
      <c r="J571" s="6"/>
      <c r="K571" s="6"/>
      <c r="L571" s="6"/>
      <c r="M571" s="6"/>
      <c r="N571" s="6"/>
      <c r="O571" s="6"/>
      <c r="P571" s="6"/>
      <c r="Q571" s="6"/>
      <c r="R571" s="6"/>
      <c r="S571" s="74"/>
      <c r="T571" s="6"/>
      <c r="U571" s="6"/>
      <c r="V571" s="6"/>
      <c r="W571" s="6"/>
    </row>
    <row r="572" spans="1:23" ht="2.1" hidden="1" customHeight="1" x14ac:dyDescent="0.2">
      <c r="A572" s="6"/>
      <c r="B572" s="70"/>
      <c r="C572" s="6"/>
      <c r="D572" s="6"/>
      <c r="E572" s="6"/>
      <c r="F572" s="6"/>
      <c r="G572" s="6"/>
      <c r="H572" s="6"/>
      <c r="I572" s="6"/>
      <c r="J572" s="6"/>
      <c r="K572" s="6"/>
      <c r="L572" s="6"/>
      <c r="M572" s="6"/>
      <c r="N572" s="6"/>
      <c r="O572" s="6"/>
      <c r="P572" s="6"/>
      <c r="Q572" s="6"/>
      <c r="R572" s="6"/>
      <c r="S572" s="74"/>
      <c r="T572" s="6"/>
      <c r="U572" s="6"/>
      <c r="V572" s="6"/>
      <c r="W572" s="6"/>
    </row>
    <row r="573" spans="1:23" ht="2.1" hidden="1" customHeight="1" x14ac:dyDescent="0.2">
      <c r="A573" s="6"/>
      <c r="B573" s="70"/>
      <c r="C573" s="6"/>
      <c r="D573" s="6"/>
      <c r="E573" s="6"/>
      <c r="F573" s="6"/>
      <c r="G573" s="6"/>
      <c r="H573" s="6"/>
      <c r="I573" s="6"/>
      <c r="J573" s="6"/>
      <c r="K573" s="6"/>
      <c r="L573" s="6"/>
      <c r="M573" s="6"/>
      <c r="N573" s="6"/>
      <c r="O573" s="6"/>
      <c r="P573" s="6"/>
      <c r="Q573" s="6"/>
      <c r="R573" s="6"/>
      <c r="S573" s="74"/>
      <c r="T573" s="6"/>
      <c r="U573" s="6"/>
      <c r="V573" s="6"/>
      <c r="W573" s="6"/>
    </row>
    <row r="574" spans="1:23" ht="2.1" hidden="1" customHeight="1" x14ac:dyDescent="0.2">
      <c r="A574" s="6"/>
      <c r="B574" s="70"/>
      <c r="C574" s="6"/>
      <c r="D574" s="6"/>
      <c r="E574" s="6"/>
      <c r="F574" s="6"/>
      <c r="G574" s="6"/>
      <c r="H574" s="6"/>
      <c r="I574" s="6"/>
      <c r="J574" s="6"/>
      <c r="K574" s="6"/>
      <c r="L574" s="6"/>
      <c r="M574" s="6"/>
      <c r="N574" s="6"/>
      <c r="O574" s="6"/>
      <c r="P574" s="6"/>
      <c r="Q574" s="6"/>
      <c r="R574" s="6"/>
      <c r="S574" s="74"/>
      <c r="T574" s="6"/>
      <c r="U574" s="6"/>
      <c r="V574" s="6"/>
      <c r="W574" s="6"/>
    </row>
    <row r="575" spans="1:23" ht="2.1" hidden="1" customHeight="1" x14ac:dyDescent="0.2">
      <c r="A575" s="6"/>
      <c r="B575" s="70"/>
      <c r="C575" s="6"/>
      <c r="D575" s="6"/>
      <c r="E575" s="6"/>
      <c r="F575" s="6"/>
      <c r="G575" s="6"/>
      <c r="H575" s="6"/>
      <c r="I575" s="6"/>
      <c r="J575" s="6"/>
      <c r="K575" s="6"/>
      <c r="L575" s="6"/>
      <c r="M575" s="6"/>
      <c r="N575" s="6"/>
      <c r="O575" s="6"/>
      <c r="P575" s="6"/>
      <c r="Q575" s="6"/>
      <c r="R575" s="6"/>
      <c r="S575" s="74"/>
      <c r="T575" s="6"/>
      <c r="U575" s="6"/>
      <c r="V575" s="6"/>
      <c r="W575" s="6"/>
    </row>
    <row r="576" spans="1:23" ht="2.1" hidden="1" customHeight="1" x14ac:dyDescent="0.2">
      <c r="A576" s="6"/>
      <c r="B576" s="70"/>
      <c r="C576" s="6"/>
      <c r="D576" s="6"/>
      <c r="E576" s="6"/>
      <c r="F576" s="6"/>
      <c r="G576" s="6"/>
      <c r="H576" s="6"/>
      <c r="I576" s="6"/>
      <c r="J576" s="6"/>
      <c r="K576" s="6"/>
      <c r="L576" s="6"/>
      <c r="M576" s="6"/>
      <c r="N576" s="6"/>
      <c r="O576" s="6"/>
      <c r="P576" s="6"/>
      <c r="Q576" s="6"/>
      <c r="R576" s="6"/>
      <c r="S576" s="74"/>
      <c r="T576" s="6"/>
      <c r="U576" s="6"/>
      <c r="V576" s="6"/>
      <c r="W576" s="6"/>
    </row>
    <row r="577" spans="1:23" ht="2.1" hidden="1" customHeight="1" x14ac:dyDescent="0.2">
      <c r="A577" s="6"/>
      <c r="B577" s="70"/>
      <c r="C577" s="6"/>
      <c r="D577" s="6"/>
      <c r="E577" s="6"/>
      <c r="F577" s="6"/>
      <c r="G577" s="6"/>
      <c r="H577" s="6"/>
      <c r="I577" s="6"/>
      <c r="J577" s="6"/>
      <c r="K577" s="6"/>
      <c r="L577" s="6"/>
      <c r="M577" s="6"/>
      <c r="N577" s="6"/>
      <c r="O577" s="6"/>
      <c r="P577" s="6"/>
      <c r="Q577" s="6"/>
      <c r="R577" s="6"/>
      <c r="S577" s="74"/>
      <c r="T577" s="6"/>
      <c r="U577" s="6"/>
      <c r="V577" s="6"/>
      <c r="W577" s="6"/>
    </row>
    <row r="578" spans="1:23" ht="2.1" hidden="1" customHeight="1" x14ac:dyDescent="0.2">
      <c r="A578" s="6"/>
      <c r="B578" s="70"/>
      <c r="C578" s="6"/>
      <c r="D578" s="6"/>
      <c r="E578" s="6"/>
      <c r="F578" s="6"/>
      <c r="G578" s="6"/>
      <c r="H578" s="6"/>
      <c r="I578" s="6"/>
      <c r="J578" s="6"/>
      <c r="K578" s="6"/>
      <c r="L578" s="6"/>
      <c r="M578" s="6"/>
      <c r="N578" s="6"/>
      <c r="O578" s="6"/>
      <c r="P578" s="6"/>
      <c r="Q578" s="6"/>
      <c r="R578" s="6"/>
      <c r="S578" s="74"/>
      <c r="T578" s="6"/>
      <c r="U578" s="6"/>
      <c r="V578" s="6"/>
      <c r="W578" s="6"/>
    </row>
    <row r="579" spans="1:23" ht="2.1" hidden="1" customHeight="1" x14ac:dyDescent="0.2">
      <c r="A579" s="6"/>
      <c r="B579" s="70"/>
      <c r="C579" s="6"/>
      <c r="D579" s="6"/>
      <c r="E579" s="6"/>
      <c r="F579" s="6"/>
      <c r="G579" s="6"/>
      <c r="H579" s="6"/>
      <c r="I579" s="6"/>
      <c r="J579" s="6"/>
      <c r="K579" s="6"/>
      <c r="L579" s="6"/>
      <c r="M579" s="6"/>
      <c r="N579" s="6"/>
      <c r="O579" s="6"/>
      <c r="P579" s="6"/>
      <c r="Q579" s="6"/>
      <c r="R579" s="6"/>
      <c r="S579" s="74"/>
      <c r="T579" s="6"/>
      <c r="U579" s="6"/>
      <c r="V579" s="6"/>
      <c r="W579" s="6"/>
    </row>
    <row r="580" spans="1:23" ht="2.1" hidden="1" customHeight="1" x14ac:dyDescent="0.2">
      <c r="A580" s="6"/>
      <c r="B580" s="70"/>
      <c r="C580" s="6"/>
      <c r="D580" s="6"/>
      <c r="E580" s="6"/>
      <c r="F580" s="6"/>
      <c r="G580" s="6"/>
      <c r="H580" s="6"/>
      <c r="I580" s="6"/>
      <c r="J580" s="6"/>
      <c r="K580" s="6"/>
      <c r="L580" s="6"/>
      <c r="M580" s="6"/>
      <c r="N580" s="6"/>
      <c r="O580" s="6"/>
      <c r="P580" s="6"/>
      <c r="Q580" s="6"/>
      <c r="R580" s="6"/>
      <c r="S580" s="74"/>
      <c r="T580" s="6"/>
      <c r="U580" s="6"/>
      <c r="V580" s="6"/>
      <c r="W580" s="6"/>
    </row>
    <row r="581" spans="1:23" ht="2.1" hidden="1" customHeight="1" x14ac:dyDescent="0.2">
      <c r="A581" s="6"/>
      <c r="B581" s="70"/>
      <c r="C581" s="6"/>
      <c r="D581" s="6"/>
      <c r="E581" s="6"/>
      <c r="F581" s="6"/>
      <c r="G581" s="6"/>
      <c r="H581" s="6"/>
      <c r="I581" s="6"/>
      <c r="J581" s="6"/>
      <c r="K581" s="6"/>
      <c r="L581" s="6"/>
      <c r="M581" s="6"/>
      <c r="N581" s="6"/>
      <c r="O581" s="6"/>
      <c r="P581" s="6"/>
      <c r="Q581" s="6"/>
      <c r="R581" s="6"/>
      <c r="S581" s="74"/>
      <c r="T581" s="6"/>
      <c r="U581" s="6"/>
      <c r="V581" s="6"/>
      <c r="W581" s="6"/>
    </row>
    <row r="582" spans="1:23" ht="2.1" hidden="1" customHeight="1" x14ac:dyDescent="0.2">
      <c r="A582" s="6"/>
      <c r="B582" s="70"/>
      <c r="C582" s="6"/>
      <c r="D582" s="6"/>
      <c r="E582" s="6"/>
      <c r="F582" s="6"/>
      <c r="G582" s="6"/>
      <c r="H582" s="6"/>
      <c r="I582" s="6"/>
      <c r="J582" s="6"/>
      <c r="K582" s="6"/>
      <c r="L582" s="6"/>
      <c r="M582" s="6"/>
      <c r="N582" s="6"/>
      <c r="O582" s="6"/>
      <c r="P582" s="6"/>
      <c r="Q582" s="6"/>
      <c r="R582" s="6"/>
      <c r="S582" s="74"/>
      <c r="T582" s="6"/>
      <c r="U582" s="6"/>
      <c r="V582" s="6"/>
      <c r="W582" s="6"/>
    </row>
    <row r="583" spans="1:23" ht="2.1" hidden="1" customHeight="1" x14ac:dyDescent="0.2">
      <c r="A583" s="6"/>
      <c r="B583" s="70"/>
      <c r="C583" s="6"/>
      <c r="D583" s="6"/>
      <c r="E583" s="6"/>
      <c r="F583" s="6"/>
      <c r="G583" s="6"/>
      <c r="H583" s="6"/>
      <c r="I583" s="6"/>
      <c r="J583" s="6"/>
      <c r="K583" s="6"/>
      <c r="L583" s="6"/>
      <c r="M583" s="6"/>
      <c r="N583" s="6"/>
      <c r="O583" s="6"/>
      <c r="P583" s="6"/>
      <c r="Q583" s="6"/>
      <c r="R583" s="6"/>
      <c r="S583" s="74"/>
      <c r="T583" s="6"/>
      <c r="U583" s="6"/>
      <c r="V583" s="6"/>
      <c r="W583" s="6"/>
    </row>
    <row r="584" spans="1:23" ht="2.1" hidden="1" customHeight="1" x14ac:dyDescent="0.2">
      <c r="A584" s="6"/>
      <c r="B584" s="70"/>
      <c r="C584" s="6"/>
      <c r="D584" s="6"/>
      <c r="E584" s="6"/>
      <c r="F584" s="6"/>
      <c r="G584" s="6"/>
      <c r="H584" s="6"/>
      <c r="I584" s="6"/>
      <c r="J584" s="6"/>
      <c r="K584" s="6"/>
      <c r="L584" s="6"/>
      <c r="M584" s="6"/>
      <c r="N584" s="6"/>
      <c r="O584" s="6"/>
      <c r="P584" s="6"/>
      <c r="Q584" s="6"/>
      <c r="R584" s="6"/>
      <c r="S584" s="74"/>
      <c r="T584" s="6"/>
      <c r="U584" s="6"/>
      <c r="V584" s="6"/>
      <c r="W584" s="6"/>
    </row>
    <row r="585" spans="1:23" ht="8.1" hidden="1" customHeight="1" x14ac:dyDescent="0.2">
      <c r="A585" s="6"/>
      <c r="B585" s="66"/>
      <c r="C585" s="11"/>
      <c r="D585" s="11"/>
      <c r="E585" s="11"/>
      <c r="F585" s="11"/>
      <c r="G585" s="11"/>
      <c r="H585" s="11"/>
      <c r="I585" s="11"/>
      <c r="J585" s="11"/>
      <c r="K585" s="11"/>
      <c r="L585" s="11"/>
      <c r="M585" s="11"/>
      <c r="N585" s="11"/>
      <c r="O585" s="11"/>
      <c r="P585" s="11"/>
      <c r="Q585" s="11"/>
      <c r="R585" s="11"/>
      <c r="S585" s="79"/>
      <c r="T585" s="6"/>
      <c r="U585" s="6"/>
      <c r="V585" s="6"/>
      <c r="W585" s="6"/>
    </row>
    <row r="586" spans="1:23" ht="8.1" hidden="1" customHeight="1" x14ac:dyDescent="0.2">
      <c r="A586" s="6"/>
      <c r="B586" s="64"/>
      <c r="C586" s="6"/>
      <c r="D586" s="6"/>
      <c r="E586" s="6"/>
      <c r="F586" s="6"/>
      <c r="G586" s="6"/>
      <c r="H586" s="6"/>
      <c r="I586" s="6"/>
      <c r="J586" s="6"/>
      <c r="K586" s="6"/>
      <c r="L586" s="6"/>
      <c r="M586" s="6"/>
      <c r="N586" s="6"/>
      <c r="O586" s="6"/>
      <c r="P586" s="6"/>
      <c r="Q586" s="6"/>
      <c r="R586" s="6"/>
      <c r="S586" s="6"/>
      <c r="T586" s="6"/>
      <c r="U586" s="6"/>
      <c r="V586" s="6"/>
      <c r="W586" s="6"/>
    </row>
    <row r="587" spans="1:23" ht="8.1" hidden="1" customHeight="1" x14ac:dyDescent="0.2">
      <c r="A587" s="6"/>
      <c r="B587" s="621" t="s">
        <v>225</v>
      </c>
      <c r="C587" s="622"/>
      <c r="D587" s="622"/>
      <c r="E587" s="622"/>
      <c r="F587" s="622"/>
      <c r="G587" s="622"/>
      <c r="H587" s="622"/>
      <c r="I587" s="622"/>
      <c r="J587" s="622"/>
      <c r="K587" s="622"/>
      <c r="L587" s="622"/>
      <c r="M587" s="622"/>
      <c r="N587" s="622"/>
      <c r="O587" s="622"/>
      <c r="P587" s="622"/>
      <c r="Q587" s="622"/>
      <c r="R587" s="622"/>
      <c r="S587" s="623"/>
      <c r="T587" s="6"/>
      <c r="U587" s="6"/>
      <c r="V587" s="6"/>
      <c r="W587" s="6"/>
    </row>
    <row r="588" spans="1:23" ht="8.1" hidden="1" customHeight="1" x14ac:dyDescent="0.2">
      <c r="A588" s="6"/>
      <c r="B588" s="65"/>
      <c r="C588" s="6"/>
      <c r="D588" s="6"/>
      <c r="E588" s="6"/>
      <c r="F588" s="6"/>
      <c r="G588" s="6"/>
      <c r="H588" s="6"/>
      <c r="I588" s="6"/>
      <c r="J588" s="6"/>
      <c r="K588" s="6"/>
      <c r="L588" s="6"/>
      <c r="M588" s="6"/>
      <c r="N588" s="6"/>
      <c r="O588" s="6"/>
      <c r="P588" s="6"/>
      <c r="Q588" s="6"/>
      <c r="R588" s="6"/>
      <c r="S588" s="74"/>
      <c r="T588" s="6"/>
      <c r="U588" s="6"/>
      <c r="V588" s="6"/>
      <c r="W588" s="6"/>
    </row>
    <row r="589" spans="1:23" ht="8.1" hidden="1" customHeight="1" x14ac:dyDescent="0.2">
      <c r="A589" s="6"/>
      <c r="B589" s="65" t="s">
        <v>381</v>
      </c>
      <c r="C589" s="6"/>
      <c r="D589" s="6"/>
      <c r="E589" s="6"/>
      <c r="F589" s="6"/>
      <c r="G589" s="6"/>
      <c r="H589" s="6"/>
      <c r="I589" s="6"/>
      <c r="J589" s="6"/>
      <c r="K589" s="6"/>
      <c r="L589" s="6"/>
      <c r="M589" s="6"/>
      <c r="N589" s="6"/>
      <c r="O589" s="6"/>
      <c r="P589" s="6"/>
      <c r="Q589" s="6"/>
      <c r="R589" s="6"/>
      <c r="S589" s="74"/>
      <c r="T589" s="6"/>
      <c r="U589" s="6"/>
      <c r="V589" s="6"/>
      <c r="W589" s="6"/>
    </row>
    <row r="590" spans="1:23" ht="8.1" hidden="1" customHeight="1" x14ac:dyDescent="0.2">
      <c r="A590" s="6"/>
      <c r="B590" s="65"/>
      <c r="C590" s="6"/>
      <c r="D590" s="6"/>
      <c r="E590" s="6"/>
      <c r="F590" s="6"/>
      <c r="G590" s="6"/>
      <c r="H590" s="6"/>
      <c r="I590" s="6"/>
      <c r="J590" s="6"/>
      <c r="K590" s="6"/>
      <c r="L590" s="6"/>
      <c r="M590" s="6"/>
      <c r="N590" s="6"/>
      <c r="O590" s="6"/>
      <c r="P590" s="6"/>
      <c r="Q590" s="6"/>
      <c r="R590" s="6"/>
      <c r="S590" s="74"/>
      <c r="T590" s="6"/>
      <c r="U590" s="6"/>
      <c r="V590" s="6"/>
      <c r="W590" s="6"/>
    </row>
    <row r="591" spans="1:23" ht="8.1" hidden="1" customHeight="1" x14ac:dyDescent="0.2">
      <c r="A591" s="6"/>
      <c r="B591" s="65" t="s">
        <v>382</v>
      </c>
      <c r="C591" s="6"/>
      <c r="D591" s="6"/>
      <c r="E591" s="6"/>
      <c r="F591" s="6"/>
      <c r="G591" s="6"/>
      <c r="H591" s="6"/>
      <c r="I591" s="6"/>
      <c r="J591" s="6"/>
      <c r="K591" s="6"/>
      <c r="L591" s="6"/>
      <c r="M591" s="6"/>
      <c r="N591" s="6"/>
      <c r="O591" s="6"/>
      <c r="P591" s="6"/>
      <c r="Q591" s="6"/>
      <c r="R591" s="6"/>
      <c r="S591" s="74"/>
      <c r="T591" s="6"/>
      <c r="U591" s="6"/>
      <c r="V591" s="6"/>
      <c r="W591" s="6"/>
    </row>
    <row r="592" spans="1:23" ht="8.1" hidden="1" customHeight="1" x14ac:dyDescent="0.2">
      <c r="A592" s="6"/>
      <c r="B592" s="65" t="s">
        <v>383</v>
      </c>
      <c r="C592" s="6"/>
      <c r="D592" s="6"/>
      <c r="E592" s="6"/>
      <c r="F592" s="6"/>
      <c r="G592" s="6"/>
      <c r="H592" s="6"/>
      <c r="I592" s="6"/>
      <c r="J592" s="6"/>
      <c r="K592" s="6"/>
      <c r="L592" s="6"/>
      <c r="M592" s="6"/>
      <c r="N592" s="6"/>
      <c r="O592" s="6"/>
      <c r="P592" s="6"/>
      <c r="Q592" s="6"/>
      <c r="R592" s="6"/>
      <c r="S592" s="74"/>
      <c r="T592" s="6"/>
      <c r="U592" s="6"/>
      <c r="V592" s="6"/>
      <c r="W592" s="6"/>
    </row>
    <row r="593" spans="1:23" ht="8.1" hidden="1" customHeight="1" x14ac:dyDescent="0.2">
      <c r="A593" s="6"/>
      <c r="B593" s="65"/>
      <c r="C593" s="6"/>
      <c r="D593" s="6"/>
      <c r="E593" s="6"/>
      <c r="F593" s="6"/>
      <c r="G593" s="6"/>
      <c r="H593" s="6"/>
      <c r="I593" s="6"/>
      <c r="J593" s="6"/>
      <c r="K593" s="6"/>
      <c r="L593" s="6"/>
      <c r="M593" s="6"/>
      <c r="N593" s="6"/>
      <c r="O593" s="6"/>
      <c r="P593" s="6"/>
      <c r="Q593" s="6"/>
      <c r="R593" s="6"/>
      <c r="S593" s="74"/>
      <c r="T593" s="6"/>
      <c r="U593" s="6"/>
      <c r="V593" s="6"/>
      <c r="W593" s="6"/>
    </row>
    <row r="594" spans="1:23" ht="8.1" hidden="1" customHeight="1" x14ac:dyDescent="0.2">
      <c r="A594" s="6"/>
      <c r="B594" s="65" t="s">
        <v>384</v>
      </c>
      <c r="C594" s="6"/>
      <c r="D594" s="6"/>
      <c r="E594" s="6"/>
      <c r="F594" s="6"/>
      <c r="G594" s="6"/>
      <c r="H594" s="6"/>
      <c r="I594" s="6"/>
      <c r="J594" s="6"/>
      <c r="K594" s="6"/>
      <c r="L594" s="6"/>
      <c r="M594" s="6"/>
      <c r="N594" s="6"/>
      <c r="O594" s="6"/>
      <c r="P594" s="6"/>
      <c r="Q594" s="6"/>
      <c r="R594" s="6"/>
      <c r="S594" s="74"/>
      <c r="T594" s="6"/>
      <c r="U594" s="6"/>
      <c r="V594" s="6"/>
      <c r="W594" s="6"/>
    </row>
    <row r="595" spans="1:23" ht="8.1" hidden="1" customHeight="1" x14ac:dyDescent="0.2">
      <c r="A595" s="6"/>
      <c r="B595" s="65" t="s">
        <v>385</v>
      </c>
      <c r="C595" s="6"/>
      <c r="D595" s="6"/>
      <c r="E595" s="6"/>
      <c r="F595" s="6"/>
      <c r="G595" s="6"/>
      <c r="H595" s="6"/>
      <c r="I595" s="6"/>
      <c r="J595" s="6"/>
      <c r="K595" s="6"/>
      <c r="L595" s="6"/>
      <c r="M595" s="6"/>
      <c r="N595" s="6"/>
      <c r="O595" s="6"/>
      <c r="P595" s="6"/>
      <c r="Q595" s="6"/>
      <c r="R595" s="6"/>
      <c r="S595" s="74"/>
      <c r="T595" s="6"/>
      <c r="U595" s="6"/>
      <c r="V595" s="6"/>
      <c r="W595" s="6"/>
    </row>
    <row r="596" spans="1:23" ht="8.1" hidden="1" customHeight="1" x14ac:dyDescent="0.2">
      <c r="A596" s="6"/>
      <c r="B596" s="65"/>
      <c r="C596" s="6"/>
      <c r="D596" s="6"/>
      <c r="E596" s="6"/>
      <c r="F596" s="6"/>
      <c r="G596" s="6"/>
      <c r="H596" s="6"/>
      <c r="I596" s="6"/>
      <c r="J596" s="6"/>
      <c r="K596" s="6"/>
      <c r="L596" s="6"/>
      <c r="M596" s="6"/>
      <c r="N596" s="6"/>
      <c r="O596" s="6"/>
      <c r="P596" s="6"/>
      <c r="Q596" s="6"/>
      <c r="R596" s="6"/>
      <c r="S596" s="74"/>
      <c r="T596" s="6"/>
      <c r="U596" s="6"/>
      <c r="V596" s="6"/>
      <c r="W596" s="6"/>
    </row>
    <row r="597" spans="1:23" ht="8.1" hidden="1" customHeight="1" x14ac:dyDescent="0.2">
      <c r="A597" s="6"/>
      <c r="B597" s="65" t="s">
        <v>227</v>
      </c>
      <c r="C597" s="6"/>
      <c r="D597" s="6"/>
      <c r="E597" s="6"/>
      <c r="F597" s="6"/>
      <c r="G597" s="6"/>
      <c r="H597" s="6"/>
      <c r="I597" s="6"/>
      <c r="J597" s="6"/>
      <c r="K597" s="6"/>
      <c r="L597" s="6"/>
      <c r="M597" s="6"/>
      <c r="N597" s="6"/>
      <c r="O597" s="6"/>
      <c r="P597" s="6"/>
      <c r="Q597" s="6"/>
      <c r="R597" s="6"/>
      <c r="S597" s="74"/>
      <c r="T597" s="6"/>
      <c r="U597" s="6"/>
      <c r="V597" s="6"/>
      <c r="W597" s="6"/>
    </row>
    <row r="598" spans="1:23" ht="8.1" hidden="1" customHeight="1" x14ac:dyDescent="0.2">
      <c r="A598" s="6"/>
      <c r="B598" s="65" t="s">
        <v>228</v>
      </c>
      <c r="C598" s="6"/>
      <c r="D598" s="6"/>
      <c r="E598" s="6"/>
      <c r="F598" s="6"/>
      <c r="G598" s="6"/>
      <c r="H598" s="6"/>
      <c r="I598" s="6"/>
      <c r="J598" s="6"/>
      <c r="K598" s="6"/>
      <c r="L598" s="6"/>
      <c r="M598" s="6"/>
      <c r="N598" s="6"/>
      <c r="O598" s="6"/>
      <c r="P598" s="6"/>
      <c r="Q598" s="6"/>
      <c r="R598" s="6"/>
      <c r="S598" s="74"/>
      <c r="T598" s="6"/>
      <c r="U598" s="6"/>
      <c r="V598" s="6"/>
      <c r="W598" s="6"/>
    </row>
    <row r="599" spans="1:23" ht="8.1" hidden="1" customHeight="1" x14ac:dyDescent="0.2">
      <c r="A599" s="6"/>
      <c r="B599" s="65" t="s">
        <v>229</v>
      </c>
      <c r="C599" s="6"/>
      <c r="D599" s="6"/>
      <c r="E599" s="6"/>
      <c r="F599" s="6"/>
      <c r="G599" s="6"/>
      <c r="H599" s="6"/>
      <c r="I599" s="6"/>
      <c r="J599" s="6"/>
      <c r="K599" s="6"/>
      <c r="L599" s="6"/>
      <c r="M599" s="6"/>
      <c r="N599" s="6"/>
      <c r="O599" s="6"/>
      <c r="P599" s="6"/>
      <c r="Q599" s="6"/>
      <c r="R599" s="6"/>
      <c r="S599" s="74"/>
      <c r="T599" s="6"/>
      <c r="U599" s="6"/>
      <c r="V599" s="6"/>
      <c r="W599" s="6"/>
    </row>
    <row r="600" spans="1:23" ht="8.1" hidden="1" customHeight="1" x14ac:dyDescent="0.2">
      <c r="A600" s="6"/>
      <c r="B600" s="65" t="s">
        <v>230</v>
      </c>
      <c r="C600" s="6"/>
      <c r="D600" s="6"/>
      <c r="E600" s="6"/>
      <c r="F600" s="6"/>
      <c r="G600" s="6"/>
      <c r="H600" s="6"/>
      <c r="I600" s="6"/>
      <c r="J600" s="6"/>
      <c r="K600" s="6"/>
      <c r="L600" s="6"/>
      <c r="M600" s="6"/>
      <c r="N600" s="6"/>
      <c r="O600" s="6"/>
      <c r="P600" s="6"/>
      <c r="Q600" s="6"/>
      <c r="R600" s="6"/>
      <c r="S600" s="74"/>
      <c r="T600" s="6"/>
      <c r="U600" s="6"/>
      <c r="V600" s="6"/>
      <c r="W600" s="6"/>
    </row>
    <row r="601" spans="1:23" ht="8.1" hidden="1" customHeight="1" x14ac:dyDescent="0.2">
      <c r="A601" s="6"/>
      <c r="B601" s="65"/>
      <c r="C601" s="6"/>
      <c r="D601" s="6"/>
      <c r="E601" s="6"/>
      <c r="F601" s="6"/>
      <c r="G601" s="6"/>
      <c r="H601" s="6"/>
      <c r="I601" s="6"/>
      <c r="J601" s="6"/>
      <c r="K601" s="6"/>
      <c r="L601" s="6"/>
      <c r="M601" s="6"/>
      <c r="N601" s="6"/>
      <c r="O601" s="6"/>
      <c r="P601" s="6"/>
      <c r="Q601" s="6"/>
      <c r="R601" s="6"/>
      <c r="S601" s="74"/>
      <c r="T601" s="6"/>
      <c r="U601" s="6"/>
      <c r="V601" s="6"/>
      <c r="W601" s="6"/>
    </row>
    <row r="602" spans="1:23" ht="8.1" hidden="1" customHeight="1" x14ac:dyDescent="0.2">
      <c r="A602" s="6"/>
      <c r="B602" s="65" t="s">
        <v>231</v>
      </c>
      <c r="C602" s="6"/>
      <c r="D602" s="6"/>
      <c r="E602" s="6"/>
      <c r="F602" s="6"/>
      <c r="G602" s="6"/>
      <c r="H602" s="6"/>
      <c r="I602" s="6"/>
      <c r="J602" s="6"/>
      <c r="K602" s="6"/>
      <c r="L602" s="6"/>
      <c r="M602" s="6"/>
      <c r="N602" s="6"/>
      <c r="O602" s="6"/>
      <c r="P602" s="6"/>
      <c r="Q602" s="6"/>
      <c r="R602" s="6"/>
      <c r="S602" s="74"/>
      <c r="T602" s="6"/>
      <c r="U602" s="6"/>
      <c r="V602" s="6"/>
      <c r="W602" s="6"/>
    </row>
    <row r="603" spans="1:23" ht="8.1" hidden="1" customHeight="1" x14ac:dyDescent="0.2">
      <c r="A603" s="6"/>
      <c r="B603" s="65"/>
      <c r="C603" s="6"/>
      <c r="D603" s="6"/>
      <c r="E603" s="6"/>
      <c r="F603" s="6"/>
      <c r="G603" s="6"/>
      <c r="H603" s="6"/>
      <c r="I603" s="6"/>
      <c r="J603" s="6"/>
      <c r="K603" s="6"/>
      <c r="L603" s="6"/>
      <c r="M603" s="6"/>
      <c r="N603" s="6"/>
      <c r="O603" s="6"/>
      <c r="P603" s="6"/>
      <c r="Q603" s="6"/>
      <c r="R603" s="6"/>
      <c r="S603" s="74"/>
      <c r="T603" s="6"/>
      <c r="U603" s="6"/>
      <c r="V603" s="6"/>
      <c r="W603" s="6"/>
    </row>
    <row r="604" spans="1:23" ht="8.1" hidden="1" customHeight="1" x14ac:dyDescent="0.2">
      <c r="A604" s="6"/>
      <c r="B604" s="65" t="s">
        <v>232</v>
      </c>
      <c r="C604" s="6"/>
      <c r="D604" s="6"/>
      <c r="E604" s="6"/>
      <c r="F604" s="6"/>
      <c r="G604" s="6"/>
      <c r="H604" s="6"/>
      <c r="I604" s="6"/>
      <c r="J604" s="6"/>
      <c r="K604" s="6"/>
      <c r="L604" s="6"/>
      <c r="M604" s="6"/>
      <c r="N604" s="6"/>
      <c r="O604" s="6"/>
      <c r="P604" s="6"/>
      <c r="Q604" s="6"/>
      <c r="R604" s="6"/>
      <c r="S604" s="74"/>
      <c r="T604" s="6"/>
      <c r="U604" s="6"/>
      <c r="V604" s="6"/>
      <c r="W604" s="6"/>
    </row>
    <row r="605" spans="1:23" ht="8.1" hidden="1" customHeight="1" x14ac:dyDescent="0.2">
      <c r="A605" s="6"/>
      <c r="B605" s="65"/>
      <c r="C605" s="6"/>
      <c r="D605" s="6"/>
      <c r="E605" s="6"/>
      <c r="F605" s="6"/>
      <c r="G605" s="6"/>
      <c r="H605" s="6"/>
      <c r="I605" s="6"/>
      <c r="J605" s="6"/>
      <c r="K605" s="6"/>
      <c r="L605" s="6"/>
      <c r="M605" s="6"/>
      <c r="N605" s="6"/>
      <c r="O605" s="6"/>
      <c r="P605" s="6"/>
      <c r="Q605" s="6"/>
      <c r="R605" s="6"/>
      <c r="S605" s="74"/>
      <c r="T605" s="6"/>
      <c r="U605" s="6"/>
      <c r="V605" s="6"/>
      <c r="W605" s="6"/>
    </row>
    <row r="606" spans="1:23" ht="8.1" hidden="1" customHeight="1" x14ac:dyDescent="0.2">
      <c r="A606" s="6"/>
      <c r="B606" s="65" t="s">
        <v>386</v>
      </c>
      <c r="C606" s="6"/>
      <c r="D606" s="6"/>
      <c r="E606" s="6"/>
      <c r="F606" s="6"/>
      <c r="G606" s="6"/>
      <c r="H606" s="6"/>
      <c r="I606" s="6"/>
      <c r="J606" s="6"/>
      <c r="K606" s="6"/>
      <c r="L606" s="6"/>
      <c r="M606" s="6"/>
      <c r="N606" s="6"/>
      <c r="O606" s="6"/>
      <c r="P606" s="6"/>
      <c r="Q606" s="6"/>
      <c r="R606" s="6"/>
      <c r="S606" s="74"/>
      <c r="T606" s="6"/>
      <c r="U606" s="6"/>
      <c r="V606" s="6"/>
      <c r="W606" s="6"/>
    </row>
    <row r="607" spans="1:23" ht="8.1" hidden="1" customHeight="1" x14ac:dyDescent="0.2">
      <c r="A607" s="6"/>
      <c r="B607" s="65" t="s">
        <v>387</v>
      </c>
      <c r="C607" s="6"/>
      <c r="D607" s="6"/>
      <c r="E607" s="6"/>
      <c r="F607" s="6"/>
      <c r="G607" s="6"/>
      <c r="H607" s="6"/>
      <c r="I607" s="6"/>
      <c r="J607" s="6"/>
      <c r="K607" s="6"/>
      <c r="L607" s="6"/>
      <c r="M607" s="6"/>
      <c r="N607" s="6"/>
      <c r="O607" s="6"/>
      <c r="P607" s="6"/>
      <c r="Q607" s="6"/>
      <c r="R607" s="6"/>
      <c r="S607" s="74"/>
      <c r="T607" s="6"/>
      <c r="U607" s="6"/>
      <c r="V607" s="6"/>
      <c r="W607" s="6"/>
    </row>
    <row r="608" spans="1:23" ht="8.1" hidden="1" customHeight="1" x14ac:dyDescent="0.2">
      <c r="A608" s="6"/>
      <c r="B608" s="65" t="s">
        <v>388</v>
      </c>
      <c r="C608" s="6"/>
      <c r="D608" s="6"/>
      <c r="E608" s="6"/>
      <c r="F608" s="6"/>
      <c r="G608" s="6"/>
      <c r="H608" s="6"/>
      <c r="I608" s="6"/>
      <c r="J608" s="6"/>
      <c r="K608" s="6"/>
      <c r="L608" s="6"/>
      <c r="M608" s="6"/>
      <c r="N608" s="6"/>
      <c r="O608" s="6"/>
      <c r="P608" s="6"/>
      <c r="Q608" s="6"/>
      <c r="R608" s="6"/>
      <c r="S608" s="74"/>
      <c r="T608" s="6"/>
      <c r="U608" s="6"/>
      <c r="V608" s="6"/>
      <c r="W608" s="6"/>
    </row>
    <row r="609" spans="1:23" ht="8.1" hidden="1" customHeight="1" x14ac:dyDescent="0.2">
      <c r="A609" s="6"/>
      <c r="B609" s="65"/>
      <c r="C609" s="6"/>
      <c r="D609" s="6"/>
      <c r="E609" s="6"/>
      <c r="F609" s="6"/>
      <c r="G609" s="6"/>
      <c r="H609" s="6"/>
      <c r="I609" s="6"/>
      <c r="J609" s="6"/>
      <c r="K609" s="6"/>
      <c r="L609" s="6"/>
      <c r="M609" s="6"/>
      <c r="N609" s="6"/>
      <c r="O609" s="6"/>
      <c r="P609" s="6"/>
      <c r="Q609" s="6"/>
      <c r="R609" s="6"/>
      <c r="S609" s="74"/>
      <c r="T609" s="6"/>
      <c r="U609" s="6"/>
      <c r="V609" s="6"/>
      <c r="W609" s="6"/>
    </row>
    <row r="610" spans="1:23" ht="8.1" hidden="1" customHeight="1" x14ac:dyDescent="0.2">
      <c r="A610" s="6"/>
      <c r="B610" s="65" t="s">
        <v>233</v>
      </c>
      <c r="C610" s="6"/>
      <c r="D610" s="6"/>
      <c r="E610" s="6"/>
      <c r="F610" s="6"/>
      <c r="G610" s="6"/>
      <c r="H610" s="6"/>
      <c r="I610" s="6"/>
      <c r="J610" s="6"/>
      <c r="K610" s="6"/>
      <c r="L610" s="6"/>
      <c r="M610" s="6"/>
      <c r="N610" s="6"/>
      <c r="O610" s="6"/>
      <c r="P610" s="6"/>
      <c r="Q610" s="6"/>
      <c r="R610" s="6"/>
      <c r="S610" s="74"/>
      <c r="T610" s="6"/>
      <c r="U610" s="6"/>
      <c r="V610" s="6"/>
      <c r="W610" s="6"/>
    </row>
    <row r="611" spans="1:23" ht="8.1" hidden="1" customHeight="1" x14ac:dyDescent="0.2">
      <c r="A611" s="6"/>
      <c r="B611" s="65"/>
      <c r="C611" s="6"/>
      <c r="D611" s="6"/>
      <c r="E611" s="6"/>
      <c r="F611" s="6"/>
      <c r="G611" s="6"/>
      <c r="H611" s="6"/>
      <c r="I611" s="6"/>
      <c r="J611" s="6"/>
      <c r="K611" s="6"/>
      <c r="L611" s="6"/>
      <c r="M611" s="6"/>
      <c r="N611" s="6"/>
      <c r="O611" s="6"/>
      <c r="P611" s="6"/>
      <c r="Q611" s="6"/>
      <c r="R611" s="6"/>
      <c r="S611" s="74"/>
      <c r="T611" s="6"/>
      <c r="U611" s="6"/>
      <c r="V611" s="6"/>
      <c r="W611" s="6"/>
    </row>
    <row r="612" spans="1:23" ht="8.1" hidden="1" customHeight="1" x14ac:dyDescent="0.2">
      <c r="A612" s="6"/>
      <c r="B612" s="65" t="s">
        <v>389</v>
      </c>
      <c r="C612" s="6"/>
      <c r="D612" s="6"/>
      <c r="E612" s="6"/>
      <c r="F612" s="6"/>
      <c r="G612" s="6"/>
      <c r="H612" s="6"/>
      <c r="I612" s="6"/>
      <c r="J612" s="6"/>
      <c r="K612" s="6"/>
      <c r="L612" s="6"/>
      <c r="M612" s="6"/>
      <c r="N612" s="6"/>
      <c r="O612" s="6"/>
      <c r="P612" s="6"/>
      <c r="Q612" s="6"/>
      <c r="R612" s="6"/>
      <c r="S612" s="74"/>
      <c r="T612" s="6"/>
      <c r="U612" s="6"/>
      <c r="V612" s="6"/>
      <c r="W612" s="6"/>
    </row>
    <row r="613" spans="1:23" ht="8.1" hidden="1" customHeight="1" x14ac:dyDescent="0.2">
      <c r="A613" s="6"/>
      <c r="B613" s="65"/>
      <c r="C613" s="6"/>
      <c r="D613" s="6"/>
      <c r="E613" s="6"/>
      <c r="F613" s="6"/>
      <c r="G613" s="6"/>
      <c r="H613" s="6"/>
      <c r="I613" s="6"/>
      <c r="J613" s="6"/>
      <c r="K613" s="6"/>
      <c r="L613" s="6"/>
      <c r="M613" s="6"/>
      <c r="N613" s="6"/>
      <c r="O613" s="6"/>
      <c r="P613" s="6"/>
      <c r="Q613" s="6"/>
      <c r="R613" s="6"/>
      <c r="S613" s="74"/>
      <c r="T613" s="6"/>
      <c r="U613" s="6"/>
      <c r="V613" s="6"/>
      <c r="W613" s="6"/>
    </row>
    <row r="614" spans="1:23" ht="8.1" hidden="1" customHeight="1" x14ac:dyDescent="0.2">
      <c r="A614" s="6"/>
      <c r="B614" s="65" t="s">
        <v>226</v>
      </c>
      <c r="C614" s="6"/>
      <c r="D614" s="6"/>
      <c r="E614" s="6"/>
      <c r="F614" s="6"/>
      <c r="G614" s="6"/>
      <c r="H614" s="6"/>
      <c r="I614" s="6"/>
      <c r="J614" s="6"/>
      <c r="K614" s="6"/>
      <c r="L614" s="6"/>
      <c r="M614" s="6"/>
      <c r="N614" s="6"/>
      <c r="O614" s="6"/>
      <c r="P614" s="6"/>
      <c r="Q614" s="6"/>
      <c r="R614" s="6"/>
      <c r="S614" s="74"/>
      <c r="T614" s="6"/>
      <c r="U614" s="6"/>
      <c r="V614" s="6"/>
      <c r="W614" s="6"/>
    </row>
    <row r="615" spans="1:23" ht="2.1" hidden="1" customHeight="1" x14ac:dyDescent="0.2">
      <c r="A615" s="6"/>
      <c r="B615" s="65"/>
      <c r="C615" s="6"/>
      <c r="D615" s="6"/>
      <c r="E615" s="6"/>
      <c r="F615" s="6"/>
      <c r="G615" s="6"/>
      <c r="H615" s="6"/>
      <c r="I615" s="6"/>
      <c r="J615" s="6"/>
      <c r="K615" s="6"/>
      <c r="L615" s="6"/>
      <c r="M615" s="6"/>
      <c r="N615" s="6"/>
      <c r="O615" s="6"/>
      <c r="P615" s="6"/>
      <c r="Q615" s="6"/>
      <c r="R615" s="6"/>
      <c r="S615" s="74"/>
      <c r="T615" s="6"/>
      <c r="U615" s="6"/>
      <c r="V615" s="6"/>
      <c r="W615" s="6"/>
    </row>
    <row r="616" spans="1:23" ht="2.1" hidden="1" customHeight="1" x14ac:dyDescent="0.2">
      <c r="A616" s="6"/>
      <c r="B616" s="65"/>
      <c r="C616" s="6"/>
      <c r="D616" s="6"/>
      <c r="E616" s="6"/>
      <c r="F616" s="6"/>
      <c r="G616" s="6"/>
      <c r="H616" s="6"/>
      <c r="I616" s="6"/>
      <c r="J616" s="6"/>
      <c r="K616" s="6"/>
      <c r="L616" s="6"/>
      <c r="M616" s="6"/>
      <c r="N616" s="6"/>
      <c r="O616" s="6"/>
      <c r="P616" s="6"/>
      <c r="Q616" s="6"/>
      <c r="R616" s="6"/>
      <c r="S616" s="74"/>
      <c r="T616" s="6"/>
      <c r="U616" s="6"/>
      <c r="V616" s="6"/>
      <c r="W616" s="6"/>
    </row>
    <row r="617" spans="1:23" ht="2.1" hidden="1" customHeight="1" x14ac:dyDescent="0.2">
      <c r="A617" s="6"/>
      <c r="B617" s="65"/>
      <c r="C617" s="6"/>
      <c r="D617" s="6"/>
      <c r="E617" s="6"/>
      <c r="F617" s="6"/>
      <c r="G617" s="6"/>
      <c r="H617" s="6"/>
      <c r="I617" s="6"/>
      <c r="J617" s="6"/>
      <c r="K617" s="6"/>
      <c r="L617" s="6"/>
      <c r="M617" s="6"/>
      <c r="N617" s="6"/>
      <c r="O617" s="6"/>
      <c r="P617" s="6"/>
      <c r="Q617" s="6"/>
      <c r="R617" s="6"/>
      <c r="S617" s="74"/>
      <c r="T617" s="6"/>
      <c r="U617" s="6"/>
      <c r="V617" s="6"/>
      <c r="W617" s="6"/>
    </row>
    <row r="618" spans="1:23" ht="2.1" hidden="1" customHeight="1" x14ac:dyDescent="0.2">
      <c r="A618" s="6"/>
      <c r="B618" s="65"/>
      <c r="C618" s="6"/>
      <c r="D618" s="6"/>
      <c r="E618" s="6"/>
      <c r="F618" s="6"/>
      <c r="G618" s="6"/>
      <c r="H618" s="6"/>
      <c r="I618" s="6"/>
      <c r="J618" s="6"/>
      <c r="K618" s="6"/>
      <c r="L618" s="6"/>
      <c r="M618" s="6"/>
      <c r="N618" s="6"/>
      <c r="O618" s="6"/>
      <c r="P618" s="6"/>
      <c r="Q618" s="6"/>
      <c r="R618" s="6"/>
      <c r="S618" s="74"/>
      <c r="T618" s="6"/>
      <c r="U618" s="6"/>
      <c r="V618" s="6"/>
      <c r="W618" s="6"/>
    </row>
    <row r="619" spans="1:23" ht="2.1" hidden="1" customHeight="1" x14ac:dyDescent="0.2">
      <c r="A619" s="6"/>
      <c r="B619" s="65"/>
      <c r="C619" s="6"/>
      <c r="D619" s="6"/>
      <c r="E619" s="6"/>
      <c r="F619" s="6"/>
      <c r="G619" s="6"/>
      <c r="H619" s="6"/>
      <c r="I619" s="6"/>
      <c r="J619" s="6"/>
      <c r="K619" s="6"/>
      <c r="L619" s="6"/>
      <c r="M619" s="6"/>
      <c r="N619" s="6"/>
      <c r="O619" s="6"/>
      <c r="P619" s="6"/>
      <c r="Q619" s="6"/>
      <c r="R619" s="6"/>
      <c r="S619" s="74"/>
      <c r="T619" s="6"/>
      <c r="U619" s="6"/>
      <c r="V619" s="6"/>
      <c r="W619" s="6"/>
    </row>
    <row r="620" spans="1:23" ht="2.1" hidden="1" customHeight="1" x14ac:dyDescent="0.2">
      <c r="A620" s="6"/>
      <c r="B620" s="65"/>
      <c r="C620" s="6"/>
      <c r="D620" s="6"/>
      <c r="E620" s="6"/>
      <c r="F620" s="6"/>
      <c r="G620" s="6"/>
      <c r="H620" s="6"/>
      <c r="I620" s="6"/>
      <c r="J620" s="6"/>
      <c r="K620" s="6"/>
      <c r="L620" s="6"/>
      <c r="M620" s="6"/>
      <c r="N620" s="6"/>
      <c r="O620" s="6"/>
      <c r="P620" s="6"/>
      <c r="Q620" s="6"/>
      <c r="R620" s="6"/>
      <c r="S620" s="74"/>
      <c r="T620" s="6"/>
      <c r="U620" s="6"/>
      <c r="V620" s="6"/>
      <c r="W620" s="6"/>
    </row>
    <row r="621" spans="1:23" ht="2.1" hidden="1" customHeight="1" x14ac:dyDescent="0.2">
      <c r="A621" s="6"/>
      <c r="B621" s="65"/>
      <c r="C621" s="6"/>
      <c r="D621" s="6"/>
      <c r="E621" s="6"/>
      <c r="F621" s="6"/>
      <c r="G621" s="6"/>
      <c r="H621" s="6"/>
      <c r="I621" s="6"/>
      <c r="J621" s="6"/>
      <c r="K621" s="6"/>
      <c r="L621" s="6"/>
      <c r="M621" s="6"/>
      <c r="N621" s="6"/>
      <c r="O621" s="6"/>
      <c r="P621" s="6"/>
      <c r="Q621" s="6"/>
      <c r="R621" s="6"/>
      <c r="S621" s="74"/>
      <c r="T621" s="6"/>
      <c r="U621" s="6"/>
      <c r="V621" s="6"/>
      <c r="W621" s="6"/>
    </row>
    <row r="622" spans="1:23" ht="8.1" hidden="1" customHeight="1" x14ac:dyDescent="0.2">
      <c r="A622" s="6"/>
      <c r="B622" s="67"/>
      <c r="C622" s="11"/>
      <c r="D622" s="11"/>
      <c r="E622" s="11"/>
      <c r="F622" s="11"/>
      <c r="G622" s="11"/>
      <c r="H622" s="11"/>
      <c r="I622" s="11"/>
      <c r="J622" s="11"/>
      <c r="K622" s="11"/>
      <c r="L622" s="11"/>
      <c r="M622" s="11"/>
      <c r="N622" s="11"/>
      <c r="O622" s="11"/>
      <c r="P622" s="11"/>
      <c r="Q622" s="11"/>
      <c r="R622" s="11"/>
      <c r="S622" s="79"/>
      <c r="T622" s="6"/>
      <c r="U622" s="6"/>
      <c r="V622" s="6"/>
      <c r="W622" s="6"/>
    </row>
    <row r="623" spans="1:23" ht="8.1" hidden="1" customHeight="1" x14ac:dyDescent="0.2">
      <c r="A623" s="6"/>
      <c r="B623" s="64"/>
      <c r="C623" s="6"/>
      <c r="D623" s="6"/>
      <c r="E623" s="6"/>
      <c r="F623" s="6"/>
      <c r="G623" s="6"/>
      <c r="H623" s="6"/>
      <c r="I623" s="6"/>
      <c r="J623" s="6"/>
      <c r="K623" s="6"/>
      <c r="L623" s="6"/>
      <c r="M623" s="6"/>
      <c r="N623" s="6"/>
      <c r="O623" s="6"/>
      <c r="P623" s="6"/>
      <c r="Q623" s="6"/>
      <c r="R623" s="6"/>
      <c r="S623" s="6"/>
      <c r="T623" s="6"/>
      <c r="U623" s="6"/>
      <c r="V623" s="6"/>
      <c r="W623" s="6"/>
    </row>
    <row r="624" spans="1:23" ht="8.1" hidden="1" customHeight="1" x14ac:dyDescent="0.2">
      <c r="A624" s="6"/>
      <c r="B624" s="621" t="s">
        <v>234</v>
      </c>
      <c r="C624" s="622"/>
      <c r="D624" s="622"/>
      <c r="E624" s="622"/>
      <c r="F624" s="622"/>
      <c r="G624" s="622"/>
      <c r="H624" s="622"/>
      <c r="I624" s="622"/>
      <c r="J624" s="622"/>
      <c r="K624" s="622"/>
      <c r="L624" s="622"/>
      <c r="M624" s="622"/>
      <c r="N624" s="622"/>
      <c r="O624" s="622"/>
      <c r="P624" s="622"/>
      <c r="Q624" s="622"/>
      <c r="R624" s="622"/>
      <c r="S624" s="623"/>
      <c r="T624" s="6"/>
      <c r="U624" s="6"/>
      <c r="V624" s="6"/>
      <c r="W624" s="6"/>
    </row>
    <row r="625" spans="1:23" ht="8.1" hidden="1" customHeight="1" x14ac:dyDescent="0.2">
      <c r="A625" s="6"/>
      <c r="B625" s="69"/>
      <c r="C625" s="6"/>
      <c r="D625" s="6"/>
      <c r="E625" s="6"/>
      <c r="F625" s="6"/>
      <c r="G625" s="6"/>
      <c r="H625" s="6"/>
      <c r="I625" s="6"/>
      <c r="J625" s="6"/>
      <c r="K625" s="6"/>
      <c r="L625" s="6"/>
      <c r="M625" s="6"/>
      <c r="N625" s="6"/>
      <c r="O625" s="6"/>
      <c r="P625" s="6"/>
      <c r="Q625" s="6"/>
      <c r="R625" s="6"/>
      <c r="S625" s="74"/>
      <c r="T625" s="6"/>
      <c r="U625" s="6"/>
      <c r="V625" s="6"/>
      <c r="W625" s="6"/>
    </row>
    <row r="626" spans="1:23" ht="8.1" hidden="1" customHeight="1" x14ac:dyDescent="0.2">
      <c r="A626" s="6"/>
      <c r="B626" s="70" t="s">
        <v>235</v>
      </c>
      <c r="C626" s="6"/>
      <c r="D626" s="6"/>
      <c r="E626" s="6"/>
      <c r="F626" s="6"/>
      <c r="G626" s="6"/>
      <c r="H626" s="6"/>
      <c r="I626" s="6"/>
      <c r="J626" s="6"/>
      <c r="K626" s="6"/>
      <c r="L626" s="6"/>
      <c r="M626" s="6"/>
      <c r="N626" s="6"/>
      <c r="O626" s="6"/>
      <c r="P626" s="6"/>
      <c r="Q626" s="6"/>
      <c r="R626" s="6"/>
      <c r="S626" s="74"/>
      <c r="T626" s="6"/>
      <c r="U626" s="6"/>
      <c r="V626" s="6"/>
      <c r="W626" s="6"/>
    </row>
    <row r="627" spans="1:23" ht="8.1" hidden="1" customHeight="1" x14ac:dyDescent="0.2">
      <c r="A627" s="6"/>
      <c r="B627" s="70" t="s">
        <v>144</v>
      </c>
      <c r="C627" s="6"/>
      <c r="D627" s="6"/>
      <c r="E627" s="6"/>
      <c r="F627" s="6"/>
      <c r="G627" s="6"/>
      <c r="H627" s="6"/>
      <c r="I627" s="6"/>
      <c r="J627" s="6"/>
      <c r="K627" s="6"/>
      <c r="L627" s="6"/>
      <c r="M627" s="6"/>
      <c r="N627" s="6"/>
      <c r="O627" s="6"/>
      <c r="P627" s="6"/>
      <c r="Q627" s="6"/>
      <c r="R627" s="6"/>
      <c r="S627" s="74"/>
      <c r="T627" s="6"/>
      <c r="U627" s="6"/>
      <c r="V627" s="6"/>
      <c r="W627" s="6"/>
    </row>
    <row r="628" spans="1:23" ht="8.1" hidden="1" customHeight="1" x14ac:dyDescent="0.2">
      <c r="A628" s="6"/>
      <c r="B628" s="70" t="s">
        <v>145</v>
      </c>
      <c r="C628" s="6"/>
      <c r="D628" s="6"/>
      <c r="E628" s="6"/>
      <c r="F628" s="6"/>
      <c r="G628" s="6"/>
      <c r="H628" s="6"/>
      <c r="I628" s="6"/>
      <c r="J628" s="6"/>
      <c r="K628" s="6"/>
      <c r="L628" s="6"/>
      <c r="M628" s="6"/>
      <c r="N628" s="6"/>
      <c r="O628" s="6"/>
      <c r="P628" s="6"/>
      <c r="Q628" s="6"/>
      <c r="R628" s="6"/>
      <c r="S628" s="74"/>
      <c r="T628" s="6"/>
      <c r="U628" s="6"/>
      <c r="V628" s="6"/>
      <c r="W628" s="6"/>
    </row>
    <row r="629" spans="1:23" ht="8.1" hidden="1" customHeight="1" x14ac:dyDescent="0.2">
      <c r="A629" s="6"/>
      <c r="B629" s="70" t="s">
        <v>146</v>
      </c>
      <c r="C629" s="6"/>
      <c r="D629" s="6"/>
      <c r="E629" s="6"/>
      <c r="F629" s="6"/>
      <c r="G629" s="6"/>
      <c r="H629" s="6"/>
      <c r="I629" s="6"/>
      <c r="J629" s="6"/>
      <c r="K629" s="6"/>
      <c r="L629" s="6"/>
      <c r="M629" s="6"/>
      <c r="N629" s="6"/>
      <c r="O629" s="6"/>
      <c r="P629" s="6"/>
      <c r="Q629" s="6"/>
      <c r="R629" s="6"/>
      <c r="S629" s="74"/>
      <c r="T629" s="6"/>
      <c r="U629" s="6"/>
      <c r="V629" s="6"/>
      <c r="W629" s="6"/>
    </row>
    <row r="630" spans="1:23" ht="8.1" hidden="1" customHeight="1" x14ac:dyDescent="0.2">
      <c r="A630" s="6"/>
      <c r="B630" s="70"/>
      <c r="C630" s="6"/>
      <c r="D630" s="6"/>
      <c r="E630" s="6"/>
      <c r="F630" s="6"/>
      <c r="G630" s="6"/>
      <c r="H630" s="6"/>
      <c r="I630" s="6"/>
      <c r="J630" s="6"/>
      <c r="K630" s="6"/>
      <c r="L630" s="6"/>
      <c r="M630" s="6"/>
      <c r="N630" s="6"/>
      <c r="O630" s="6"/>
      <c r="P630" s="6"/>
      <c r="Q630" s="6"/>
      <c r="R630" s="6"/>
      <c r="S630" s="74"/>
      <c r="T630" s="6"/>
      <c r="U630" s="6"/>
      <c r="V630" s="6"/>
      <c r="W630" s="6"/>
    </row>
    <row r="631" spans="1:23" ht="8.1" hidden="1" customHeight="1" x14ac:dyDescent="0.2">
      <c r="A631" s="6"/>
      <c r="B631" s="70" t="s">
        <v>236</v>
      </c>
      <c r="C631" s="6"/>
      <c r="D631" s="6"/>
      <c r="E631" s="6"/>
      <c r="F631" s="6"/>
      <c r="G631" s="6"/>
      <c r="H631" s="6"/>
      <c r="I631" s="6"/>
      <c r="J631" s="6"/>
      <c r="K631" s="6"/>
      <c r="L631" s="6"/>
      <c r="M631" s="6"/>
      <c r="N631" s="6"/>
      <c r="O631" s="6"/>
      <c r="P631" s="6"/>
      <c r="Q631" s="6"/>
      <c r="R631" s="6"/>
      <c r="S631" s="74"/>
      <c r="T631" s="6"/>
      <c r="U631" s="6"/>
      <c r="V631" s="6"/>
      <c r="W631" s="6"/>
    </row>
    <row r="632" spans="1:23" ht="8.1" hidden="1" customHeight="1" x14ac:dyDescent="0.2">
      <c r="A632" s="6"/>
      <c r="B632" s="70"/>
      <c r="C632" s="6"/>
      <c r="D632" s="6"/>
      <c r="E632" s="6"/>
      <c r="F632" s="6"/>
      <c r="G632" s="6"/>
      <c r="H632" s="6"/>
      <c r="I632" s="6"/>
      <c r="J632" s="6"/>
      <c r="K632" s="6"/>
      <c r="L632" s="6"/>
      <c r="M632" s="6"/>
      <c r="N632" s="6"/>
      <c r="O632" s="6"/>
      <c r="P632" s="6"/>
      <c r="Q632" s="6"/>
      <c r="R632" s="6"/>
      <c r="S632" s="74"/>
      <c r="T632" s="6"/>
      <c r="U632" s="6"/>
      <c r="V632" s="6"/>
      <c r="W632" s="6"/>
    </row>
    <row r="633" spans="1:23" ht="8.1" hidden="1" customHeight="1" x14ac:dyDescent="0.2">
      <c r="A633" s="6"/>
      <c r="B633" s="70" t="s">
        <v>237</v>
      </c>
      <c r="C633" s="6"/>
      <c r="D633" s="6"/>
      <c r="E633" s="6"/>
      <c r="F633" s="6"/>
      <c r="G633" s="6"/>
      <c r="H633" s="6"/>
      <c r="I633" s="6"/>
      <c r="J633" s="6"/>
      <c r="K633" s="6"/>
      <c r="L633" s="6"/>
      <c r="M633" s="6"/>
      <c r="N633" s="6"/>
      <c r="O633" s="6"/>
      <c r="P633" s="6"/>
      <c r="Q633" s="6"/>
      <c r="R633" s="6"/>
      <c r="S633" s="74"/>
      <c r="T633" s="6"/>
      <c r="U633" s="6"/>
      <c r="V633" s="6"/>
      <c r="W633" s="6"/>
    </row>
    <row r="634" spans="1:23" ht="8.1" hidden="1" customHeight="1" x14ac:dyDescent="0.2">
      <c r="A634" s="6"/>
      <c r="B634" s="70"/>
      <c r="C634" s="6"/>
      <c r="D634" s="6"/>
      <c r="E634" s="6"/>
      <c r="F634" s="6"/>
      <c r="G634" s="6"/>
      <c r="H634" s="6"/>
      <c r="I634" s="6"/>
      <c r="J634" s="6"/>
      <c r="K634" s="6"/>
      <c r="L634" s="6"/>
      <c r="M634" s="6"/>
      <c r="N634" s="6"/>
      <c r="O634" s="6"/>
      <c r="P634" s="6"/>
      <c r="Q634" s="6"/>
      <c r="R634" s="6"/>
      <c r="S634" s="74"/>
      <c r="T634" s="6"/>
      <c r="U634" s="6"/>
      <c r="V634" s="6"/>
      <c r="W634" s="6"/>
    </row>
    <row r="635" spans="1:23" ht="8.1" hidden="1" customHeight="1" x14ac:dyDescent="0.2">
      <c r="A635" s="6"/>
      <c r="B635" s="70" t="s">
        <v>238</v>
      </c>
      <c r="C635" s="6"/>
      <c r="D635" s="6"/>
      <c r="E635" s="6"/>
      <c r="F635" s="6"/>
      <c r="G635" s="6"/>
      <c r="H635" s="6"/>
      <c r="I635" s="6"/>
      <c r="J635" s="6"/>
      <c r="K635" s="6"/>
      <c r="L635" s="6"/>
      <c r="M635" s="6"/>
      <c r="N635" s="6"/>
      <c r="O635" s="6"/>
      <c r="P635" s="6"/>
      <c r="Q635" s="6"/>
      <c r="R635" s="6"/>
      <c r="S635" s="74"/>
      <c r="T635" s="6"/>
      <c r="U635" s="6"/>
      <c r="V635" s="6"/>
      <c r="W635" s="6"/>
    </row>
    <row r="636" spans="1:23" ht="8.1" hidden="1" customHeight="1" x14ac:dyDescent="0.2">
      <c r="A636" s="6"/>
      <c r="B636" s="70" t="s">
        <v>74</v>
      </c>
      <c r="C636" s="6"/>
      <c r="D636" s="6"/>
      <c r="E636" s="6"/>
      <c r="F636" s="6"/>
      <c r="G636" s="6"/>
      <c r="H636" s="6"/>
      <c r="I636" s="6"/>
      <c r="J636" s="6"/>
      <c r="K636" s="6"/>
      <c r="L636" s="6"/>
      <c r="M636" s="6"/>
      <c r="N636" s="6"/>
      <c r="O636" s="6"/>
      <c r="P636" s="6"/>
      <c r="Q636" s="6"/>
      <c r="R636" s="6"/>
      <c r="S636" s="74"/>
      <c r="T636" s="6"/>
      <c r="U636" s="6"/>
      <c r="V636" s="6"/>
      <c r="W636" s="6"/>
    </row>
    <row r="637" spans="1:23" ht="8.1" hidden="1" customHeight="1" x14ac:dyDescent="0.2">
      <c r="A637" s="6"/>
      <c r="B637" s="70" t="s">
        <v>75</v>
      </c>
      <c r="C637" s="6"/>
      <c r="D637" s="6"/>
      <c r="E637" s="6"/>
      <c r="F637" s="6"/>
      <c r="G637" s="6"/>
      <c r="H637" s="6"/>
      <c r="I637" s="6"/>
      <c r="J637" s="6"/>
      <c r="K637" s="6"/>
      <c r="L637" s="6"/>
      <c r="M637" s="6"/>
      <c r="N637" s="6"/>
      <c r="O637" s="6"/>
      <c r="P637" s="6"/>
      <c r="Q637" s="6"/>
      <c r="R637" s="6"/>
      <c r="S637" s="74"/>
      <c r="T637" s="6"/>
      <c r="U637" s="6"/>
      <c r="V637" s="6"/>
      <c r="W637" s="6"/>
    </row>
    <row r="638" spans="1:23" ht="8.1" hidden="1" customHeight="1" x14ac:dyDescent="0.2">
      <c r="A638" s="6"/>
      <c r="B638" s="70" t="s">
        <v>239</v>
      </c>
      <c r="C638" s="6"/>
      <c r="D638" s="6"/>
      <c r="E638" s="6"/>
      <c r="F638" s="6"/>
      <c r="G638" s="6"/>
      <c r="H638" s="6"/>
      <c r="I638" s="6"/>
      <c r="J638" s="6"/>
      <c r="K638" s="6"/>
      <c r="L638" s="6"/>
      <c r="M638" s="6"/>
      <c r="N638" s="6"/>
      <c r="O638" s="6"/>
      <c r="P638" s="6"/>
      <c r="Q638" s="6"/>
      <c r="R638" s="6"/>
      <c r="S638" s="74"/>
      <c r="T638" s="6"/>
      <c r="U638" s="6"/>
      <c r="V638" s="6"/>
      <c r="W638" s="6"/>
    </row>
    <row r="639" spans="1:23" ht="8.1" hidden="1" customHeight="1" x14ac:dyDescent="0.2">
      <c r="A639" s="6"/>
      <c r="B639" s="70" t="s">
        <v>240</v>
      </c>
      <c r="C639" s="6"/>
      <c r="D639" s="6"/>
      <c r="E639" s="6"/>
      <c r="F639" s="6"/>
      <c r="G639" s="6"/>
      <c r="H639" s="6"/>
      <c r="I639" s="6"/>
      <c r="J639" s="6"/>
      <c r="K639" s="6"/>
      <c r="L639" s="6"/>
      <c r="M639" s="6"/>
      <c r="N639" s="6"/>
      <c r="O639" s="6"/>
      <c r="P639" s="6"/>
      <c r="Q639" s="6"/>
      <c r="R639" s="6"/>
      <c r="S639" s="74"/>
      <c r="T639" s="6"/>
      <c r="U639" s="6"/>
      <c r="V639" s="6"/>
      <c r="W639" s="6"/>
    </row>
    <row r="640" spans="1:23" ht="8.1" hidden="1" customHeight="1" x14ac:dyDescent="0.2">
      <c r="A640" s="6"/>
      <c r="B640" s="70"/>
      <c r="C640" s="6"/>
      <c r="D640" s="6"/>
      <c r="E640" s="6"/>
      <c r="F640" s="6"/>
      <c r="G640" s="6"/>
      <c r="H640" s="6"/>
      <c r="I640" s="6"/>
      <c r="J640" s="6"/>
      <c r="K640" s="6"/>
      <c r="L640" s="6"/>
      <c r="M640" s="6"/>
      <c r="N640" s="6"/>
      <c r="O640" s="6"/>
      <c r="P640" s="6"/>
      <c r="Q640" s="6"/>
      <c r="R640" s="6"/>
      <c r="S640" s="74"/>
      <c r="T640" s="6"/>
      <c r="U640" s="6"/>
      <c r="V640" s="6"/>
      <c r="W640" s="6"/>
    </row>
    <row r="641" spans="1:23" ht="8.1" hidden="1" customHeight="1" x14ac:dyDescent="0.2">
      <c r="A641" s="6"/>
      <c r="B641" s="70" t="s">
        <v>390</v>
      </c>
      <c r="C641" s="6"/>
      <c r="D641" s="6"/>
      <c r="E641" s="6"/>
      <c r="F641" s="6"/>
      <c r="G641" s="6"/>
      <c r="H641" s="6"/>
      <c r="I641" s="6"/>
      <c r="J641" s="6"/>
      <c r="K641" s="6"/>
      <c r="L641" s="6"/>
      <c r="M641" s="6"/>
      <c r="N641" s="6"/>
      <c r="O641" s="6"/>
      <c r="P641" s="6"/>
      <c r="Q641" s="6"/>
      <c r="R641" s="6"/>
      <c r="S641" s="74"/>
      <c r="T641" s="6"/>
      <c r="U641" s="6"/>
      <c r="V641" s="6"/>
      <c r="W641" s="6"/>
    </row>
    <row r="642" spans="1:23" ht="8.1" hidden="1" customHeight="1" x14ac:dyDescent="0.2">
      <c r="A642" s="6"/>
      <c r="B642" s="70"/>
      <c r="C642" s="6"/>
      <c r="D642" s="6"/>
      <c r="E642" s="6"/>
      <c r="F642" s="6"/>
      <c r="G642" s="6"/>
      <c r="H642" s="6"/>
      <c r="I642" s="6"/>
      <c r="J642" s="6"/>
      <c r="K642" s="6"/>
      <c r="L642" s="6"/>
      <c r="M642" s="6"/>
      <c r="N642" s="6"/>
      <c r="O642" s="6"/>
      <c r="P642" s="6"/>
      <c r="Q642" s="6"/>
      <c r="R642" s="6"/>
      <c r="S642" s="74"/>
      <c r="T642" s="6"/>
      <c r="U642" s="6"/>
      <c r="V642" s="6"/>
      <c r="W642" s="6"/>
    </row>
    <row r="643" spans="1:23" ht="8.1" hidden="1" customHeight="1" x14ac:dyDescent="0.2">
      <c r="A643" s="6"/>
      <c r="B643" s="70" t="s">
        <v>76</v>
      </c>
      <c r="C643" s="6"/>
      <c r="D643" s="6"/>
      <c r="E643" s="6"/>
      <c r="F643" s="6"/>
      <c r="G643" s="6"/>
      <c r="H643" s="6"/>
      <c r="I643" s="6"/>
      <c r="J643" s="6"/>
      <c r="K643" s="6"/>
      <c r="L643" s="6"/>
      <c r="M643" s="6"/>
      <c r="N643" s="6"/>
      <c r="O643" s="6"/>
      <c r="P643" s="6"/>
      <c r="Q643" s="6"/>
      <c r="R643" s="6"/>
      <c r="S643" s="74"/>
      <c r="T643" s="6"/>
      <c r="U643" s="6"/>
      <c r="V643" s="6"/>
      <c r="W643" s="6"/>
    </row>
    <row r="644" spans="1:23" ht="8.1" hidden="1" customHeight="1" x14ac:dyDescent="0.2">
      <c r="A644" s="6"/>
      <c r="B644" s="70"/>
      <c r="C644" s="6"/>
      <c r="D644" s="6"/>
      <c r="E644" s="6"/>
      <c r="F644" s="6"/>
      <c r="G644" s="6"/>
      <c r="H644" s="6"/>
      <c r="I644" s="6"/>
      <c r="J644" s="6"/>
      <c r="K644" s="6"/>
      <c r="L644" s="6"/>
      <c r="M644" s="6"/>
      <c r="N644" s="6"/>
      <c r="O644" s="6"/>
      <c r="P644" s="6"/>
      <c r="Q644" s="6"/>
      <c r="R644" s="6"/>
      <c r="S644" s="74"/>
      <c r="T644" s="6"/>
      <c r="U644" s="6"/>
      <c r="V644" s="6"/>
      <c r="W644" s="6"/>
    </row>
    <row r="645" spans="1:23" ht="8.1" hidden="1" customHeight="1" x14ac:dyDescent="0.2">
      <c r="A645" s="6"/>
      <c r="B645" s="70" t="s">
        <v>391</v>
      </c>
      <c r="C645" s="6"/>
      <c r="D645" s="6"/>
      <c r="E645" s="6"/>
      <c r="F645" s="6"/>
      <c r="G645" s="6"/>
      <c r="H645" s="6"/>
      <c r="I645" s="6"/>
      <c r="J645" s="6"/>
      <c r="K645" s="6"/>
      <c r="L645" s="6"/>
      <c r="M645" s="6"/>
      <c r="N645" s="6"/>
      <c r="O645" s="6"/>
      <c r="P645" s="6"/>
      <c r="Q645" s="6"/>
      <c r="R645" s="6"/>
      <c r="S645" s="74"/>
      <c r="T645" s="6"/>
      <c r="U645" s="6"/>
      <c r="V645" s="6"/>
      <c r="W645" s="6"/>
    </row>
    <row r="646" spans="1:23" ht="8.1" hidden="1" customHeight="1" x14ac:dyDescent="0.2">
      <c r="A646" s="6"/>
      <c r="B646" s="70"/>
      <c r="C646" s="6"/>
      <c r="D646" s="6"/>
      <c r="E646" s="6"/>
      <c r="F646" s="6"/>
      <c r="G646" s="6"/>
      <c r="H646" s="6"/>
      <c r="I646" s="6"/>
      <c r="J646" s="6"/>
      <c r="K646" s="6"/>
      <c r="L646" s="6"/>
      <c r="M646" s="6"/>
      <c r="N646" s="6"/>
      <c r="O646" s="6"/>
      <c r="P646" s="6"/>
      <c r="Q646" s="6"/>
      <c r="R646" s="6"/>
      <c r="S646" s="74"/>
      <c r="T646" s="6"/>
      <c r="U646" s="6"/>
      <c r="V646" s="6"/>
      <c r="W646" s="6"/>
    </row>
    <row r="647" spans="1:23" ht="8.1" hidden="1" customHeight="1" x14ac:dyDescent="0.2">
      <c r="A647" s="6"/>
      <c r="B647" s="70" t="s">
        <v>77</v>
      </c>
      <c r="C647" s="6"/>
      <c r="D647" s="6"/>
      <c r="E647" s="6"/>
      <c r="F647" s="6"/>
      <c r="G647" s="6"/>
      <c r="H647" s="6"/>
      <c r="I647" s="6"/>
      <c r="J647" s="6"/>
      <c r="K647" s="6"/>
      <c r="L647" s="6"/>
      <c r="M647" s="6"/>
      <c r="N647" s="6"/>
      <c r="O647" s="6"/>
      <c r="P647" s="6"/>
      <c r="Q647" s="6"/>
      <c r="R647" s="6"/>
      <c r="S647" s="74"/>
      <c r="T647" s="6"/>
      <c r="U647" s="6"/>
      <c r="V647" s="6"/>
      <c r="W647" s="6"/>
    </row>
    <row r="648" spans="1:23" ht="2.1" hidden="1" customHeight="1" x14ac:dyDescent="0.2">
      <c r="A648" s="6"/>
      <c r="B648" s="70"/>
      <c r="C648" s="6"/>
      <c r="D648" s="6"/>
      <c r="E648" s="6"/>
      <c r="F648" s="6"/>
      <c r="G648" s="6"/>
      <c r="H648" s="6"/>
      <c r="I648" s="6"/>
      <c r="J648" s="6"/>
      <c r="K648" s="6"/>
      <c r="L648" s="6"/>
      <c r="M648" s="6"/>
      <c r="N648" s="6"/>
      <c r="O648" s="6"/>
      <c r="P648" s="6"/>
      <c r="Q648" s="6"/>
      <c r="R648" s="6"/>
      <c r="S648" s="74"/>
      <c r="T648" s="6"/>
      <c r="U648" s="6"/>
      <c r="V648" s="6"/>
      <c r="W648" s="6"/>
    </row>
    <row r="649" spans="1:23" ht="2.1" hidden="1" customHeight="1" x14ac:dyDescent="0.2">
      <c r="A649" s="6"/>
      <c r="B649" s="70"/>
      <c r="C649" s="6"/>
      <c r="D649" s="6"/>
      <c r="E649" s="6"/>
      <c r="F649" s="6"/>
      <c r="G649" s="6"/>
      <c r="H649" s="6"/>
      <c r="I649" s="6"/>
      <c r="J649" s="6"/>
      <c r="K649" s="6"/>
      <c r="L649" s="6"/>
      <c r="M649" s="6"/>
      <c r="N649" s="6"/>
      <c r="O649" s="6"/>
      <c r="P649" s="6"/>
      <c r="Q649" s="6"/>
      <c r="R649" s="6"/>
      <c r="S649" s="74"/>
      <c r="T649" s="6"/>
      <c r="U649" s="6"/>
      <c r="V649" s="6"/>
      <c r="W649" s="6"/>
    </row>
    <row r="650" spans="1:23" ht="2.1" hidden="1" customHeight="1" x14ac:dyDescent="0.2">
      <c r="A650" s="6"/>
      <c r="B650" s="70"/>
      <c r="C650" s="6"/>
      <c r="D650" s="6"/>
      <c r="E650" s="6"/>
      <c r="F650" s="6"/>
      <c r="G650" s="6"/>
      <c r="H650" s="6"/>
      <c r="I650" s="6"/>
      <c r="J650" s="6"/>
      <c r="K650" s="6"/>
      <c r="L650" s="6"/>
      <c r="M650" s="6"/>
      <c r="N650" s="6"/>
      <c r="O650" s="6"/>
      <c r="P650" s="6"/>
      <c r="Q650" s="6"/>
      <c r="R650" s="6"/>
      <c r="S650" s="74"/>
      <c r="T650" s="6"/>
      <c r="U650" s="6"/>
      <c r="V650" s="6"/>
      <c r="W650" s="6"/>
    </row>
    <row r="651" spans="1:23" ht="2.1" hidden="1" customHeight="1" x14ac:dyDescent="0.2">
      <c r="A651" s="6"/>
      <c r="B651" s="70"/>
      <c r="C651" s="6"/>
      <c r="D651" s="6"/>
      <c r="E651" s="6"/>
      <c r="F651" s="6"/>
      <c r="G651" s="6"/>
      <c r="H651" s="6"/>
      <c r="I651" s="6"/>
      <c r="J651" s="6"/>
      <c r="K651" s="6"/>
      <c r="L651" s="6"/>
      <c r="M651" s="6"/>
      <c r="N651" s="6"/>
      <c r="O651" s="6"/>
      <c r="P651" s="6"/>
      <c r="Q651" s="6"/>
      <c r="R651" s="6"/>
      <c r="S651" s="74"/>
      <c r="T651" s="6"/>
      <c r="U651" s="6"/>
      <c r="V651" s="6"/>
      <c r="W651" s="6"/>
    </row>
    <row r="652" spans="1:23" ht="2.1" hidden="1" customHeight="1" x14ac:dyDescent="0.2">
      <c r="A652" s="6"/>
      <c r="B652" s="70"/>
      <c r="C652" s="6"/>
      <c r="D652" s="6"/>
      <c r="E652" s="6"/>
      <c r="F652" s="6"/>
      <c r="G652" s="6"/>
      <c r="H652" s="6"/>
      <c r="I652" s="6"/>
      <c r="J652" s="6"/>
      <c r="K652" s="6"/>
      <c r="L652" s="6"/>
      <c r="M652" s="6"/>
      <c r="N652" s="6"/>
      <c r="O652" s="6"/>
      <c r="P652" s="6"/>
      <c r="Q652" s="6"/>
      <c r="R652" s="6"/>
      <c r="S652" s="74"/>
      <c r="T652" s="6"/>
      <c r="U652" s="6"/>
      <c r="V652" s="6"/>
      <c r="W652" s="6"/>
    </row>
    <row r="653" spans="1:23" ht="2.1" hidden="1" customHeight="1" x14ac:dyDescent="0.2">
      <c r="A653" s="6"/>
      <c r="B653" s="70"/>
      <c r="C653" s="6"/>
      <c r="D653" s="6"/>
      <c r="E653" s="6"/>
      <c r="F653" s="6"/>
      <c r="G653" s="6"/>
      <c r="H653" s="6"/>
      <c r="I653" s="6"/>
      <c r="J653" s="6"/>
      <c r="K653" s="6"/>
      <c r="L653" s="6"/>
      <c r="M653" s="6"/>
      <c r="N653" s="6"/>
      <c r="O653" s="6"/>
      <c r="P653" s="6"/>
      <c r="Q653" s="6"/>
      <c r="R653" s="6"/>
      <c r="S653" s="74"/>
      <c r="T653" s="6"/>
      <c r="U653" s="6"/>
      <c r="V653" s="6"/>
      <c r="W653" s="6"/>
    </row>
    <row r="654" spans="1:23" ht="2.1" hidden="1" customHeight="1" x14ac:dyDescent="0.2">
      <c r="A654" s="6"/>
      <c r="B654" s="70"/>
      <c r="C654" s="6"/>
      <c r="D654" s="6"/>
      <c r="E654" s="6"/>
      <c r="F654" s="6"/>
      <c r="G654" s="6"/>
      <c r="H654" s="6"/>
      <c r="I654" s="6"/>
      <c r="J654" s="6"/>
      <c r="K654" s="6"/>
      <c r="L654" s="6"/>
      <c r="M654" s="6"/>
      <c r="N654" s="6"/>
      <c r="O654" s="6"/>
      <c r="P654" s="6"/>
      <c r="Q654" s="6"/>
      <c r="R654" s="6"/>
      <c r="S654" s="74"/>
      <c r="T654" s="6"/>
      <c r="U654" s="6"/>
      <c r="V654" s="6"/>
      <c r="W654" s="6"/>
    </row>
    <row r="655" spans="1:23" ht="2.1" hidden="1" customHeight="1" x14ac:dyDescent="0.2">
      <c r="A655" s="6"/>
      <c r="B655" s="70"/>
      <c r="C655" s="6"/>
      <c r="D655" s="6"/>
      <c r="E655" s="6"/>
      <c r="F655" s="6"/>
      <c r="G655" s="6"/>
      <c r="H655" s="6"/>
      <c r="I655" s="6"/>
      <c r="J655" s="6"/>
      <c r="K655" s="6"/>
      <c r="L655" s="6"/>
      <c r="M655" s="6"/>
      <c r="N655" s="6"/>
      <c r="O655" s="6"/>
      <c r="P655" s="6"/>
      <c r="Q655" s="6"/>
      <c r="R655" s="6"/>
      <c r="S655" s="74"/>
      <c r="T655" s="6"/>
      <c r="U655" s="6"/>
      <c r="V655" s="6"/>
      <c r="W655" s="6"/>
    </row>
    <row r="656" spans="1:23" ht="2.1" hidden="1" customHeight="1" x14ac:dyDescent="0.2">
      <c r="A656" s="6"/>
      <c r="B656" s="70"/>
      <c r="C656" s="6"/>
      <c r="D656" s="6"/>
      <c r="E656" s="6"/>
      <c r="F656" s="6"/>
      <c r="G656" s="6"/>
      <c r="H656" s="6"/>
      <c r="I656" s="6"/>
      <c r="J656" s="6"/>
      <c r="K656" s="6"/>
      <c r="L656" s="6"/>
      <c r="M656" s="6"/>
      <c r="N656" s="6"/>
      <c r="O656" s="6"/>
      <c r="P656" s="6"/>
      <c r="Q656" s="6"/>
      <c r="R656" s="6"/>
      <c r="S656" s="74"/>
      <c r="T656" s="6"/>
      <c r="U656" s="6"/>
      <c r="V656" s="6"/>
      <c r="W656" s="6"/>
    </row>
    <row r="657" spans="1:23" ht="2.1" hidden="1" customHeight="1" x14ac:dyDescent="0.2">
      <c r="A657" s="6"/>
      <c r="B657" s="70"/>
      <c r="C657" s="6"/>
      <c r="D657" s="6"/>
      <c r="E657" s="6"/>
      <c r="F657" s="6"/>
      <c r="G657" s="6"/>
      <c r="H657" s="6"/>
      <c r="I657" s="6"/>
      <c r="J657" s="6"/>
      <c r="K657" s="6"/>
      <c r="L657" s="6"/>
      <c r="M657" s="6"/>
      <c r="N657" s="6"/>
      <c r="O657" s="6"/>
      <c r="P657" s="6"/>
      <c r="Q657" s="6"/>
      <c r="R657" s="6"/>
      <c r="S657" s="74"/>
      <c r="T657" s="6"/>
      <c r="U657" s="6"/>
      <c r="V657" s="6"/>
      <c r="W657" s="6"/>
    </row>
    <row r="658" spans="1:23" ht="2.1" hidden="1" customHeight="1" x14ac:dyDescent="0.2">
      <c r="A658" s="6"/>
      <c r="B658" s="70"/>
      <c r="C658" s="6"/>
      <c r="D658" s="6"/>
      <c r="E658" s="6"/>
      <c r="F658" s="6"/>
      <c r="G658" s="6"/>
      <c r="H658" s="6"/>
      <c r="I658" s="6"/>
      <c r="J658" s="6"/>
      <c r="K658" s="6"/>
      <c r="L658" s="6"/>
      <c r="M658" s="6"/>
      <c r="N658" s="6"/>
      <c r="O658" s="6"/>
      <c r="P658" s="6"/>
      <c r="Q658" s="6"/>
      <c r="R658" s="6"/>
      <c r="S658" s="74"/>
      <c r="T658" s="6"/>
      <c r="U658" s="6"/>
      <c r="V658" s="6"/>
      <c r="W658" s="6"/>
    </row>
    <row r="659" spans="1:23" ht="8.1" hidden="1" customHeight="1" x14ac:dyDescent="0.2">
      <c r="A659" s="6"/>
      <c r="B659" s="66"/>
      <c r="C659" s="11"/>
      <c r="D659" s="11"/>
      <c r="E659" s="11"/>
      <c r="F659" s="11"/>
      <c r="G659" s="11"/>
      <c r="H659" s="11"/>
      <c r="I659" s="11"/>
      <c r="J659" s="11"/>
      <c r="K659" s="11"/>
      <c r="L659" s="11"/>
      <c r="M659" s="11"/>
      <c r="N659" s="11"/>
      <c r="O659" s="11"/>
      <c r="P659" s="11"/>
      <c r="Q659" s="11"/>
      <c r="R659" s="11"/>
      <c r="S659" s="79"/>
      <c r="T659" s="6"/>
      <c r="U659" s="6"/>
      <c r="V659" s="6"/>
      <c r="W659" s="6"/>
    </row>
    <row r="660" spans="1:23" ht="8.1" hidden="1" customHeight="1" x14ac:dyDescent="0.2">
      <c r="A660" s="6"/>
      <c r="B660" s="64"/>
      <c r="C660" s="6"/>
      <c r="D660" s="6"/>
      <c r="E660" s="6"/>
      <c r="F660" s="6"/>
      <c r="G660" s="6"/>
      <c r="H660" s="6"/>
      <c r="I660" s="6"/>
      <c r="J660" s="6"/>
      <c r="K660" s="6"/>
      <c r="L660" s="6"/>
      <c r="M660" s="6"/>
      <c r="N660" s="6"/>
      <c r="O660" s="6"/>
      <c r="P660" s="6"/>
      <c r="Q660" s="6"/>
      <c r="R660" s="6"/>
      <c r="S660" s="6"/>
      <c r="T660" s="6"/>
      <c r="U660" s="6"/>
      <c r="V660" s="6"/>
      <c r="W660" s="6"/>
    </row>
    <row r="661" spans="1:23" ht="8.1" hidden="1" customHeight="1" x14ac:dyDescent="0.2">
      <c r="A661" s="6"/>
      <c r="B661" s="621" t="s">
        <v>241</v>
      </c>
      <c r="C661" s="622"/>
      <c r="D661" s="622"/>
      <c r="E661" s="622"/>
      <c r="F661" s="622"/>
      <c r="G661" s="622"/>
      <c r="H661" s="622"/>
      <c r="I661" s="622"/>
      <c r="J661" s="622"/>
      <c r="K661" s="622"/>
      <c r="L661" s="622"/>
      <c r="M661" s="622"/>
      <c r="N661" s="622"/>
      <c r="O661" s="622"/>
      <c r="P661" s="622"/>
      <c r="Q661" s="622"/>
      <c r="R661" s="622"/>
      <c r="S661" s="623"/>
      <c r="T661" s="6"/>
      <c r="U661" s="6"/>
      <c r="V661" s="6"/>
      <c r="W661" s="6"/>
    </row>
    <row r="662" spans="1:23" ht="8.1" hidden="1" customHeight="1" x14ac:dyDescent="0.2">
      <c r="A662" s="6"/>
      <c r="B662" s="69"/>
      <c r="C662" s="6"/>
      <c r="D662" s="6"/>
      <c r="E662" s="6"/>
      <c r="F662" s="6"/>
      <c r="G662" s="6"/>
      <c r="H662" s="6"/>
      <c r="I662" s="6"/>
      <c r="J662" s="6"/>
      <c r="K662" s="6"/>
      <c r="L662" s="6"/>
      <c r="M662" s="6"/>
      <c r="N662" s="6"/>
      <c r="O662" s="6"/>
      <c r="P662" s="6"/>
      <c r="Q662" s="6"/>
      <c r="R662" s="6"/>
      <c r="S662" s="74"/>
      <c r="T662" s="6"/>
      <c r="U662" s="6"/>
      <c r="V662" s="6"/>
      <c r="W662" s="6"/>
    </row>
    <row r="663" spans="1:23" ht="8.1" hidden="1" customHeight="1" x14ac:dyDescent="0.2">
      <c r="A663" s="6"/>
      <c r="B663" s="70" t="s">
        <v>78</v>
      </c>
      <c r="C663" s="6"/>
      <c r="D663" s="6"/>
      <c r="E663" s="6"/>
      <c r="F663" s="6"/>
      <c r="G663" s="6"/>
      <c r="H663" s="6"/>
      <c r="I663" s="6"/>
      <c r="J663" s="6"/>
      <c r="K663" s="6"/>
      <c r="L663" s="6"/>
      <c r="M663" s="6"/>
      <c r="N663" s="6"/>
      <c r="O663" s="6"/>
      <c r="P663" s="6"/>
      <c r="Q663" s="6"/>
      <c r="R663" s="6"/>
      <c r="S663" s="74"/>
      <c r="T663" s="6"/>
      <c r="U663" s="6"/>
      <c r="V663" s="6"/>
      <c r="W663" s="6"/>
    </row>
    <row r="664" spans="1:23" ht="8.1" hidden="1" customHeight="1" x14ac:dyDescent="0.2">
      <c r="A664" s="6"/>
      <c r="B664" s="70"/>
      <c r="C664" s="6"/>
      <c r="D664" s="6"/>
      <c r="E664" s="6"/>
      <c r="F664" s="6"/>
      <c r="G664" s="6"/>
      <c r="H664" s="6"/>
      <c r="I664" s="6"/>
      <c r="J664" s="6"/>
      <c r="K664" s="6"/>
      <c r="L664" s="6"/>
      <c r="M664" s="6"/>
      <c r="N664" s="6"/>
      <c r="O664" s="6"/>
      <c r="P664" s="6"/>
      <c r="Q664" s="6"/>
      <c r="R664" s="6"/>
      <c r="S664" s="74"/>
      <c r="T664" s="6"/>
      <c r="U664" s="6"/>
      <c r="V664" s="6"/>
      <c r="W664" s="6"/>
    </row>
    <row r="665" spans="1:23" ht="8.1" hidden="1" customHeight="1" x14ac:dyDescent="0.2">
      <c r="A665" s="6"/>
      <c r="B665" s="70" t="s">
        <v>242</v>
      </c>
      <c r="C665" s="6"/>
      <c r="D665" s="6"/>
      <c r="E665" s="6"/>
      <c r="F665" s="6"/>
      <c r="G665" s="6"/>
      <c r="H665" s="6"/>
      <c r="I665" s="6"/>
      <c r="J665" s="6"/>
      <c r="K665" s="6"/>
      <c r="L665" s="6"/>
      <c r="M665" s="6"/>
      <c r="N665" s="6"/>
      <c r="O665" s="6"/>
      <c r="P665" s="6"/>
      <c r="Q665" s="6"/>
      <c r="R665" s="6"/>
      <c r="S665" s="74"/>
      <c r="T665" s="6"/>
      <c r="U665" s="6"/>
      <c r="V665" s="6"/>
      <c r="W665" s="6"/>
    </row>
    <row r="666" spans="1:23" ht="8.1" hidden="1" customHeight="1" x14ac:dyDescent="0.2">
      <c r="A666" s="6"/>
      <c r="B666" s="70"/>
      <c r="C666" s="6"/>
      <c r="D666" s="6"/>
      <c r="E666" s="6"/>
      <c r="F666" s="6"/>
      <c r="G666" s="6"/>
      <c r="H666" s="6"/>
      <c r="I666" s="6"/>
      <c r="J666" s="6"/>
      <c r="K666" s="6"/>
      <c r="L666" s="6"/>
      <c r="M666" s="6"/>
      <c r="N666" s="6"/>
      <c r="O666" s="6"/>
      <c r="P666" s="6"/>
      <c r="Q666" s="6"/>
      <c r="R666" s="6"/>
      <c r="S666" s="74"/>
      <c r="T666" s="6"/>
      <c r="U666" s="6"/>
      <c r="V666" s="6"/>
      <c r="W666" s="6"/>
    </row>
    <row r="667" spans="1:23" ht="8.1" hidden="1" customHeight="1" x14ac:dyDescent="0.2">
      <c r="A667" s="6"/>
      <c r="B667" s="70" t="s">
        <v>243</v>
      </c>
      <c r="C667" s="6"/>
      <c r="D667" s="6"/>
      <c r="E667" s="6"/>
      <c r="F667" s="6"/>
      <c r="G667" s="6"/>
      <c r="H667" s="6"/>
      <c r="I667" s="6"/>
      <c r="J667" s="6"/>
      <c r="K667" s="6"/>
      <c r="L667" s="6"/>
      <c r="M667" s="6"/>
      <c r="N667" s="6"/>
      <c r="O667" s="6"/>
      <c r="P667" s="6"/>
      <c r="Q667" s="6"/>
      <c r="R667" s="6"/>
      <c r="S667" s="74"/>
      <c r="T667" s="6"/>
      <c r="U667" s="6"/>
      <c r="V667" s="6"/>
      <c r="W667" s="6"/>
    </row>
    <row r="668" spans="1:23" ht="8.1" hidden="1" customHeight="1" x14ac:dyDescent="0.2">
      <c r="A668" s="6"/>
      <c r="B668" s="70"/>
      <c r="C668" s="6"/>
      <c r="D668" s="6"/>
      <c r="E668" s="6"/>
      <c r="F668" s="6"/>
      <c r="G668" s="6"/>
      <c r="H668" s="6"/>
      <c r="I668" s="6"/>
      <c r="J668" s="6"/>
      <c r="K668" s="6"/>
      <c r="L668" s="6"/>
      <c r="M668" s="6"/>
      <c r="N668" s="6"/>
      <c r="O668" s="6"/>
      <c r="P668" s="6"/>
      <c r="Q668" s="6"/>
      <c r="R668" s="6"/>
      <c r="S668" s="74"/>
      <c r="T668" s="6"/>
      <c r="U668" s="6"/>
      <c r="V668" s="6"/>
      <c r="W668" s="6"/>
    </row>
    <row r="669" spans="1:23" ht="8.1" hidden="1" customHeight="1" x14ac:dyDescent="0.2">
      <c r="A669" s="6"/>
      <c r="B669" s="70" t="s">
        <v>244</v>
      </c>
      <c r="C669" s="6"/>
      <c r="D669" s="6"/>
      <c r="E669" s="6"/>
      <c r="F669" s="6"/>
      <c r="G669" s="6"/>
      <c r="H669" s="6"/>
      <c r="I669" s="6"/>
      <c r="J669" s="6"/>
      <c r="K669" s="6"/>
      <c r="L669" s="6"/>
      <c r="M669" s="6"/>
      <c r="N669" s="6"/>
      <c r="O669" s="6"/>
      <c r="P669" s="6"/>
      <c r="Q669" s="6"/>
      <c r="R669" s="6"/>
      <c r="S669" s="74"/>
      <c r="T669" s="6"/>
      <c r="U669" s="6"/>
      <c r="V669" s="6"/>
      <c r="W669" s="6"/>
    </row>
    <row r="670" spans="1:23" ht="2.1" hidden="1" customHeight="1" x14ac:dyDescent="0.2">
      <c r="A670" s="6"/>
      <c r="B670" s="70"/>
      <c r="C670" s="6"/>
      <c r="D670" s="6"/>
      <c r="E670" s="6"/>
      <c r="F670" s="6"/>
      <c r="G670" s="6"/>
      <c r="H670" s="6"/>
      <c r="I670" s="6"/>
      <c r="J670" s="6"/>
      <c r="K670" s="6"/>
      <c r="L670" s="6"/>
      <c r="M670" s="6"/>
      <c r="N670" s="6"/>
      <c r="O670" s="6"/>
      <c r="P670" s="6"/>
      <c r="Q670" s="6"/>
      <c r="R670" s="6"/>
      <c r="S670" s="74"/>
      <c r="T670" s="6"/>
      <c r="U670" s="6"/>
      <c r="V670" s="6"/>
      <c r="W670" s="6"/>
    </row>
    <row r="671" spans="1:23" ht="2.1" hidden="1" customHeight="1" x14ac:dyDescent="0.2">
      <c r="A671" s="6"/>
      <c r="B671" s="70"/>
      <c r="C671" s="6"/>
      <c r="D671" s="6"/>
      <c r="E671" s="6"/>
      <c r="F671" s="6"/>
      <c r="G671" s="6"/>
      <c r="H671" s="6"/>
      <c r="I671" s="6"/>
      <c r="J671" s="6"/>
      <c r="K671" s="6"/>
      <c r="L671" s="6"/>
      <c r="M671" s="6"/>
      <c r="N671" s="6"/>
      <c r="O671" s="6"/>
      <c r="P671" s="6"/>
      <c r="Q671" s="6"/>
      <c r="R671" s="6"/>
      <c r="S671" s="74"/>
      <c r="T671" s="6"/>
      <c r="U671" s="6"/>
      <c r="V671" s="6"/>
      <c r="W671" s="6"/>
    </row>
    <row r="672" spans="1:23" ht="2.1" hidden="1" customHeight="1" x14ac:dyDescent="0.2">
      <c r="A672" s="6"/>
      <c r="B672" s="70"/>
      <c r="C672" s="6"/>
      <c r="D672" s="6"/>
      <c r="E672" s="6"/>
      <c r="F672" s="6"/>
      <c r="G672" s="6"/>
      <c r="H672" s="6"/>
      <c r="I672" s="6"/>
      <c r="J672" s="6"/>
      <c r="K672" s="6"/>
      <c r="L672" s="6"/>
      <c r="M672" s="6"/>
      <c r="N672" s="6"/>
      <c r="O672" s="6"/>
      <c r="P672" s="6"/>
      <c r="Q672" s="6"/>
      <c r="R672" s="6"/>
      <c r="S672" s="74"/>
      <c r="T672" s="6"/>
      <c r="U672" s="6"/>
      <c r="V672" s="6"/>
      <c r="W672" s="6"/>
    </row>
    <row r="673" spans="1:23" ht="2.1" hidden="1" customHeight="1" x14ac:dyDescent="0.2">
      <c r="A673" s="6"/>
      <c r="B673" s="70"/>
      <c r="C673" s="6"/>
      <c r="D673" s="6"/>
      <c r="E673" s="6"/>
      <c r="F673" s="6"/>
      <c r="G673" s="6"/>
      <c r="H673" s="6"/>
      <c r="I673" s="6"/>
      <c r="J673" s="6"/>
      <c r="K673" s="6"/>
      <c r="L673" s="6"/>
      <c r="M673" s="6"/>
      <c r="N673" s="6"/>
      <c r="O673" s="6"/>
      <c r="P673" s="6"/>
      <c r="Q673" s="6"/>
      <c r="R673" s="6"/>
      <c r="S673" s="74"/>
      <c r="T673" s="6"/>
      <c r="U673" s="6"/>
      <c r="V673" s="6"/>
      <c r="W673" s="6"/>
    </row>
    <row r="674" spans="1:23" ht="2.1" hidden="1" customHeight="1" x14ac:dyDescent="0.2">
      <c r="A674" s="6"/>
      <c r="B674" s="70"/>
      <c r="C674" s="6"/>
      <c r="D674" s="6"/>
      <c r="E674" s="6"/>
      <c r="F674" s="6"/>
      <c r="G674" s="6"/>
      <c r="H674" s="6"/>
      <c r="I674" s="6"/>
      <c r="J674" s="6"/>
      <c r="K674" s="6"/>
      <c r="L674" s="6"/>
      <c r="M674" s="6"/>
      <c r="N674" s="6"/>
      <c r="O674" s="6"/>
      <c r="P674" s="6"/>
      <c r="Q674" s="6"/>
      <c r="R674" s="6"/>
      <c r="S674" s="74"/>
      <c r="T674" s="6"/>
      <c r="U674" s="6"/>
      <c r="V674" s="6"/>
      <c r="W674" s="6"/>
    </row>
    <row r="675" spans="1:23" ht="2.1" hidden="1" customHeight="1" x14ac:dyDescent="0.2">
      <c r="A675" s="6"/>
      <c r="B675" s="70"/>
      <c r="C675" s="6"/>
      <c r="D675" s="6"/>
      <c r="E675" s="6"/>
      <c r="F675" s="6"/>
      <c r="G675" s="6"/>
      <c r="H675" s="6"/>
      <c r="I675" s="6"/>
      <c r="J675" s="6"/>
      <c r="K675" s="6"/>
      <c r="L675" s="6"/>
      <c r="M675" s="6"/>
      <c r="N675" s="6"/>
      <c r="O675" s="6"/>
      <c r="P675" s="6"/>
      <c r="Q675" s="6"/>
      <c r="R675" s="6"/>
      <c r="S675" s="74"/>
      <c r="T675" s="6"/>
      <c r="U675" s="6"/>
      <c r="V675" s="6"/>
      <c r="W675" s="6"/>
    </row>
    <row r="676" spans="1:23" ht="2.1" hidden="1" customHeight="1" x14ac:dyDescent="0.2">
      <c r="A676" s="6"/>
      <c r="B676" s="70"/>
      <c r="C676" s="6"/>
      <c r="D676" s="6"/>
      <c r="E676" s="6"/>
      <c r="F676" s="6"/>
      <c r="G676" s="6"/>
      <c r="H676" s="6"/>
      <c r="I676" s="6"/>
      <c r="J676" s="6"/>
      <c r="K676" s="6"/>
      <c r="L676" s="6"/>
      <c r="M676" s="6"/>
      <c r="N676" s="6"/>
      <c r="O676" s="6"/>
      <c r="P676" s="6"/>
      <c r="Q676" s="6"/>
      <c r="R676" s="6"/>
      <c r="S676" s="74"/>
      <c r="T676" s="6"/>
      <c r="U676" s="6"/>
      <c r="V676" s="6"/>
      <c r="W676" s="6"/>
    </row>
    <row r="677" spans="1:23" ht="2.1" hidden="1" customHeight="1" x14ac:dyDescent="0.2">
      <c r="A677" s="6"/>
      <c r="B677" s="70"/>
      <c r="C677" s="6"/>
      <c r="D677" s="6"/>
      <c r="E677" s="6"/>
      <c r="F677" s="6"/>
      <c r="G677" s="6"/>
      <c r="H677" s="6"/>
      <c r="I677" s="6"/>
      <c r="J677" s="6"/>
      <c r="K677" s="6"/>
      <c r="L677" s="6"/>
      <c r="M677" s="6"/>
      <c r="N677" s="6"/>
      <c r="O677" s="6"/>
      <c r="P677" s="6"/>
      <c r="Q677" s="6"/>
      <c r="R677" s="6"/>
      <c r="S677" s="74"/>
      <c r="T677" s="6"/>
      <c r="U677" s="6"/>
      <c r="V677" s="6"/>
      <c r="W677" s="6"/>
    </row>
    <row r="678" spans="1:23" ht="2.1" hidden="1" customHeight="1" x14ac:dyDescent="0.2">
      <c r="A678" s="6"/>
      <c r="B678" s="70"/>
      <c r="C678" s="6"/>
      <c r="D678" s="6"/>
      <c r="E678" s="6"/>
      <c r="F678" s="6"/>
      <c r="G678" s="6"/>
      <c r="H678" s="6"/>
      <c r="I678" s="6"/>
      <c r="J678" s="6"/>
      <c r="K678" s="6"/>
      <c r="L678" s="6"/>
      <c r="M678" s="6"/>
      <c r="N678" s="6"/>
      <c r="O678" s="6"/>
      <c r="P678" s="6"/>
      <c r="Q678" s="6"/>
      <c r="R678" s="6"/>
      <c r="S678" s="74"/>
      <c r="T678" s="6"/>
      <c r="U678" s="6"/>
      <c r="V678" s="6"/>
      <c r="W678" s="6"/>
    </row>
    <row r="679" spans="1:23" ht="2.1" hidden="1" customHeight="1" x14ac:dyDescent="0.2">
      <c r="A679" s="6"/>
      <c r="B679" s="70"/>
      <c r="C679" s="6"/>
      <c r="D679" s="6"/>
      <c r="E679" s="6"/>
      <c r="F679" s="6"/>
      <c r="G679" s="6"/>
      <c r="H679" s="6"/>
      <c r="I679" s="6"/>
      <c r="J679" s="6"/>
      <c r="K679" s="6"/>
      <c r="L679" s="6"/>
      <c r="M679" s="6"/>
      <c r="N679" s="6"/>
      <c r="O679" s="6"/>
      <c r="P679" s="6"/>
      <c r="Q679" s="6"/>
      <c r="R679" s="6"/>
      <c r="S679" s="74"/>
      <c r="T679" s="6"/>
      <c r="U679" s="6"/>
      <c r="V679" s="6"/>
      <c r="W679" s="6"/>
    </row>
    <row r="680" spans="1:23" ht="2.1" hidden="1" customHeight="1" x14ac:dyDescent="0.2">
      <c r="A680" s="6"/>
      <c r="B680" s="70"/>
      <c r="C680" s="6"/>
      <c r="D680" s="6"/>
      <c r="E680" s="6"/>
      <c r="F680" s="6"/>
      <c r="G680" s="6"/>
      <c r="H680" s="6"/>
      <c r="I680" s="6"/>
      <c r="J680" s="6"/>
      <c r="K680" s="6"/>
      <c r="L680" s="6"/>
      <c r="M680" s="6"/>
      <c r="N680" s="6"/>
      <c r="O680" s="6"/>
      <c r="P680" s="6"/>
      <c r="Q680" s="6"/>
      <c r="R680" s="6"/>
      <c r="S680" s="74"/>
      <c r="T680" s="6"/>
      <c r="U680" s="6"/>
      <c r="V680" s="6"/>
      <c r="W680" s="6"/>
    </row>
    <row r="681" spans="1:23" ht="2.1" hidden="1" customHeight="1" x14ac:dyDescent="0.2">
      <c r="A681" s="6"/>
      <c r="B681" s="70"/>
      <c r="C681" s="6"/>
      <c r="D681" s="6"/>
      <c r="E681" s="6"/>
      <c r="F681" s="6"/>
      <c r="G681" s="6"/>
      <c r="H681" s="6"/>
      <c r="I681" s="6"/>
      <c r="J681" s="6"/>
      <c r="K681" s="6"/>
      <c r="L681" s="6"/>
      <c r="M681" s="6"/>
      <c r="N681" s="6"/>
      <c r="O681" s="6"/>
      <c r="P681" s="6"/>
      <c r="Q681" s="6"/>
      <c r="R681" s="6"/>
      <c r="S681" s="74"/>
      <c r="T681" s="6"/>
      <c r="U681" s="6"/>
      <c r="V681" s="6"/>
      <c r="W681" s="6"/>
    </row>
    <row r="682" spans="1:23" ht="2.1" hidden="1" customHeight="1" x14ac:dyDescent="0.2">
      <c r="A682" s="6"/>
      <c r="B682" s="70"/>
      <c r="C682" s="6"/>
      <c r="D682" s="6"/>
      <c r="E682" s="6"/>
      <c r="F682" s="6"/>
      <c r="G682" s="6"/>
      <c r="H682" s="6"/>
      <c r="I682" s="6"/>
      <c r="J682" s="6"/>
      <c r="K682" s="6"/>
      <c r="L682" s="6"/>
      <c r="M682" s="6"/>
      <c r="N682" s="6"/>
      <c r="O682" s="6"/>
      <c r="P682" s="6"/>
      <c r="Q682" s="6"/>
      <c r="R682" s="6"/>
      <c r="S682" s="74"/>
      <c r="T682" s="6"/>
      <c r="U682" s="6"/>
      <c r="V682" s="6"/>
      <c r="W682" s="6"/>
    </row>
    <row r="683" spans="1:23" ht="2.1" hidden="1" customHeight="1" x14ac:dyDescent="0.2">
      <c r="A683" s="6"/>
      <c r="B683" s="70"/>
      <c r="C683" s="6"/>
      <c r="D683" s="6"/>
      <c r="E683" s="6"/>
      <c r="F683" s="6"/>
      <c r="G683" s="6"/>
      <c r="H683" s="6"/>
      <c r="I683" s="6"/>
      <c r="J683" s="6"/>
      <c r="K683" s="6"/>
      <c r="L683" s="6"/>
      <c r="M683" s="6"/>
      <c r="N683" s="6"/>
      <c r="O683" s="6"/>
      <c r="P683" s="6"/>
      <c r="Q683" s="6"/>
      <c r="R683" s="6"/>
      <c r="S683" s="74"/>
      <c r="T683" s="6"/>
      <c r="U683" s="6"/>
      <c r="V683" s="6"/>
      <c r="W683" s="6"/>
    </row>
    <row r="684" spans="1:23" ht="2.1" hidden="1" customHeight="1" x14ac:dyDescent="0.2">
      <c r="A684" s="6"/>
      <c r="B684" s="70"/>
      <c r="C684" s="6"/>
      <c r="D684" s="6"/>
      <c r="E684" s="6"/>
      <c r="F684" s="6"/>
      <c r="G684" s="6"/>
      <c r="H684" s="6"/>
      <c r="I684" s="6"/>
      <c r="J684" s="6"/>
      <c r="K684" s="6"/>
      <c r="L684" s="6"/>
      <c r="M684" s="6"/>
      <c r="N684" s="6"/>
      <c r="O684" s="6"/>
      <c r="P684" s="6"/>
      <c r="Q684" s="6"/>
      <c r="R684" s="6"/>
      <c r="S684" s="74"/>
      <c r="T684" s="6"/>
      <c r="U684" s="6"/>
      <c r="V684" s="6"/>
      <c r="W684" s="6"/>
    </row>
    <row r="685" spans="1:23" ht="2.1" hidden="1" customHeight="1" x14ac:dyDescent="0.2">
      <c r="A685" s="6"/>
      <c r="B685" s="70"/>
      <c r="C685" s="6"/>
      <c r="D685" s="6"/>
      <c r="E685" s="6"/>
      <c r="F685" s="6"/>
      <c r="G685" s="6"/>
      <c r="H685" s="6"/>
      <c r="I685" s="6"/>
      <c r="J685" s="6"/>
      <c r="K685" s="6"/>
      <c r="L685" s="6"/>
      <c r="M685" s="6"/>
      <c r="N685" s="6"/>
      <c r="O685" s="6"/>
      <c r="P685" s="6"/>
      <c r="Q685" s="6"/>
      <c r="R685" s="6"/>
      <c r="S685" s="74"/>
      <c r="T685" s="6"/>
      <c r="U685" s="6"/>
      <c r="V685" s="6"/>
      <c r="W685" s="6"/>
    </row>
    <row r="686" spans="1:23" ht="2.1" hidden="1" customHeight="1" x14ac:dyDescent="0.2">
      <c r="A686" s="6"/>
      <c r="B686" s="70"/>
      <c r="C686" s="6"/>
      <c r="D686" s="6"/>
      <c r="E686" s="6"/>
      <c r="F686" s="6"/>
      <c r="G686" s="6"/>
      <c r="H686" s="6"/>
      <c r="I686" s="6"/>
      <c r="J686" s="6"/>
      <c r="K686" s="6"/>
      <c r="L686" s="6"/>
      <c r="M686" s="6"/>
      <c r="N686" s="6"/>
      <c r="O686" s="6"/>
      <c r="P686" s="6"/>
      <c r="Q686" s="6"/>
      <c r="R686" s="6"/>
      <c r="S686" s="74"/>
      <c r="T686" s="6"/>
      <c r="U686" s="6"/>
      <c r="V686" s="6"/>
      <c r="W686" s="6"/>
    </row>
    <row r="687" spans="1:23" ht="2.1" hidden="1" customHeight="1" x14ac:dyDescent="0.2">
      <c r="A687" s="6"/>
      <c r="B687" s="70"/>
      <c r="C687" s="6"/>
      <c r="D687" s="6"/>
      <c r="E687" s="6"/>
      <c r="F687" s="6"/>
      <c r="G687" s="6"/>
      <c r="H687" s="6"/>
      <c r="I687" s="6"/>
      <c r="J687" s="6"/>
      <c r="K687" s="6"/>
      <c r="L687" s="6"/>
      <c r="M687" s="6"/>
      <c r="N687" s="6"/>
      <c r="O687" s="6"/>
      <c r="P687" s="6"/>
      <c r="Q687" s="6"/>
      <c r="R687" s="6"/>
      <c r="S687" s="74"/>
      <c r="T687" s="6"/>
      <c r="U687" s="6"/>
      <c r="V687" s="6"/>
      <c r="W687" s="6"/>
    </row>
    <row r="688" spans="1:23" ht="2.1" hidden="1" customHeight="1" x14ac:dyDescent="0.2">
      <c r="A688" s="6"/>
      <c r="B688" s="70"/>
      <c r="C688" s="6"/>
      <c r="D688" s="6"/>
      <c r="E688" s="6"/>
      <c r="F688" s="6"/>
      <c r="G688" s="6"/>
      <c r="H688" s="6"/>
      <c r="I688" s="6"/>
      <c r="J688" s="6"/>
      <c r="K688" s="6"/>
      <c r="L688" s="6"/>
      <c r="M688" s="6"/>
      <c r="N688" s="6"/>
      <c r="O688" s="6"/>
      <c r="P688" s="6"/>
      <c r="Q688" s="6"/>
      <c r="R688" s="6"/>
      <c r="S688" s="74"/>
      <c r="T688" s="6"/>
      <c r="U688" s="6"/>
      <c r="V688" s="6"/>
      <c r="W688" s="6"/>
    </row>
    <row r="689" spans="1:23" ht="2.1" hidden="1" customHeight="1" x14ac:dyDescent="0.2">
      <c r="A689" s="6"/>
      <c r="B689" s="70"/>
      <c r="C689" s="6"/>
      <c r="D689" s="6"/>
      <c r="E689" s="6"/>
      <c r="F689" s="6"/>
      <c r="G689" s="6"/>
      <c r="H689" s="6"/>
      <c r="I689" s="6"/>
      <c r="J689" s="6"/>
      <c r="K689" s="6"/>
      <c r="L689" s="6"/>
      <c r="M689" s="6"/>
      <c r="N689" s="6"/>
      <c r="O689" s="6"/>
      <c r="P689" s="6"/>
      <c r="Q689" s="6"/>
      <c r="R689" s="6"/>
      <c r="S689" s="74"/>
      <c r="T689" s="6"/>
      <c r="U689" s="6"/>
      <c r="V689" s="6"/>
      <c r="W689" s="6"/>
    </row>
    <row r="690" spans="1:23" ht="2.1" hidden="1" customHeight="1" x14ac:dyDescent="0.2">
      <c r="A690" s="6"/>
      <c r="B690" s="70"/>
      <c r="C690" s="6"/>
      <c r="D690" s="6"/>
      <c r="E690" s="6"/>
      <c r="F690" s="6"/>
      <c r="G690" s="6"/>
      <c r="H690" s="6"/>
      <c r="I690" s="6"/>
      <c r="J690" s="6"/>
      <c r="K690" s="6"/>
      <c r="L690" s="6"/>
      <c r="M690" s="6"/>
      <c r="N690" s="6"/>
      <c r="O690" s="6"/>
      <c r="P690" s="6"/>
      <c r="Q690" s="6"/>
      <c r="R690" s="6"/>
      <c r="S690" s="74"/>
      <c r="T690" s="6"/>
      <c r="U690" s="6"/>
      <c r="V690" s="6"/>
      <c r="W690" s="6"/>
    </row>
    <row r="691" spans="1:23" ht="2.1" hidden="1" customHeight="1" x14ac:dyDescent="0.2">
      <c r="A691" s="6"/>
      <c r="B691" s="70"/>
      <c r="C691" s="6"/>
      <c r="D691" s="6"/>
      <c r="E691" s="6"/>
      <c r="F691" s="6"/>
      <c r="G691" s="6"/>
      <c r="H691" s="6"/>
      <c r="I691" s="6"/>
      <c r="J691" s="6"/>
      <c r="K691" s="6"/>
      <c r="L691" s="6"/>
      <c r="M691" s="6"/>
      <c r="N691" s="6"/>
      <c r="O691" s="6"/>
      <c r="P691" s="6"/>
      <c r="Q691" s="6"/>
      <c r="R691" s="6"/>
      <c r="S691" s="74"/>
      <c r="T691" s="6"/>
      <c r="U691" s="6"/>
      <c r="V691" s="6"/>
      <c r="W691" s="6"/>
    </row>
    <row r="692" spans="1:23" ht="2.1" hidden="1" customHeight="1" x14ac:dyDescent="0.2">
      <c r="A692" s="6"/>
      <c r="B692" s="70"/>
      <c r="C692" s="6"/>
      <c r="D692" s="6"/>
      <c r="E692" s="6"/>
      <c r="F692" s="6"/>
      <c r="G692" s="6"/>
      <c r="H692" s="6"/>
      <c r="I692" s="6"/>
      <c r="J692" s="6"/>
      <c r="K692" s="6"/>
      <c r="L692" s="6"/>
      <c r="M692" s="6"/>
      <c r="N692" s="6"/>
      <c r="O692" s="6"/>
      <c r="P692" s="6"/>
      <c r="Q692" s="6"/>
      <c r="R692" s="6"/>
      <c r="S692" s="74"/>
      <c r="T692" s="6"/>
      <c r="U692" s="6"/>
      <c r="V692" s="6"/>
      <c r="W692" s="6"/>
    </row>
    <row r="693" spans="1:23" ht="2.1" hidden="1" customHeight="1" x14ac:dyDescent="0.2">
      <c r="A693" s="6"/>
      <c r="B693" s="70"/>
      <c r="C693" s="6"/>
      <c r="D693" s="6"/>
      <c r="E693" s="6"/>
      <c r="F693" s="6"/>
      <c r="G693" s="6"/>
      <c r="H693" s="6"/>
      <c r="I693" s="6"/>
      <c r="J693" s="6"/>
      <c r="K693" s="6"/>
      <c r="L693" s="6"/>
      <c r="M693" s="6"/>
      <c r="N693" s="6"/>
      <c r="O693" s="6"/>
      <c r="P693" s="6"/>
      <c r="Q693" s="6"/>
      <c r="R693" s="6"/>
      <c r="S693" s="74"/>
      <c r="T693" s="6"/>
      <c r="U693" s="6"/>
      <c r="V693" s="6"/>
      <c r="W693" s="6"/>
    </row>
    <row r="694" spans="1:23" ht="2.1" hidden="1" customHeight="1" x14ac:dyDescent="0.2">
      <c r="A694" s="6"/>
      <c r="B694" s="70"/>
      <c r="C694" s="6"/>
      <c r="D694" s="6"/>
      <c r="E694" s="6"/>
      <c r="F694" s="6"/>
      <c r="G694" s="6"/>
      <c r="H694" s="6"/>
      <c r="I694" s="6"/>
      <c r="J694" s="6"/>
      <c r="K694" s="6"/>
      <c r="L694" s="6"/>
      <c r="M694" s="6"/>
      <c r="N694" s="6"/>
      <c r="O694" s="6"/>
      <c r="P694" s="6"/>
      <c r="Q694" s="6"/>
      <c r="R694" s="6"/>
      <c r="S694" s="74"/>
      <c r="T694" s="6"/>
      <c r="U694" s="6"/>
      <c r="V694" s="6"/>
      <c r="W694" s="6"/>
    </row>
    <row r="695" spans="1:23" ht="2.1" hidden="1" customHeight="1" x14ac:dyDescent="0.2">
      <c r="A695" s="6"/>
      <c r="B695" s="70"/>
      <c r="C695" s="6"/>
      <c r="D695" s="6"/>
      <c r="E695" s="6"/>
      <c r="F695" s="6"/>
      <c r="G695" s="6"/>
      <c r="H695" s="6"/>
      <c r="I695" s="6"/>
      <c r="J695" s="6"/>
      <c r="K695" s="6"/>
      <c r="L695" s="6"/>
      <c r="M695" s="6"/>
      <c r="N695" s="6"/>
      <c r="O695" s="6"/>
      <c r="P695" s="6"/>
      <c r="Q695" s="6"/>
      <c r="R695" s="6"/>
      <c r="S695" s="74"/>
      <c r="T695" s="6"/>
      <c r="U695" s="6"/>
      <c r="V695" s="6"/>
      <c r="W695" s="6"/>
    </row>
    <row r="696" spans="1:23" ht="8.1" hidden="1" customHeight="1" x14ac:dyDescent="0.2">
      <c r="A696" s="6"/>
      <c r="B696" s="66"/>
      <c r="C696" s="11"/>
      <c r="D696" s="11"/>
      <c r="E696" s="11"/>
      <c r="F696" s="11"/>
      <c r="G696" s="11"/>
      <c r="H696" s="11"/>
      <c r="I696" s="11"/>
      <c r="J696" s="11"/>
      <c r="K696" s="11"/>
      <c r="L696" s="11"/>
      <c r="M696" s="11"/>
      <c r="N696" s="11"/>
      <c r="O696" s="11"/>
      <c r="P696" s="11"/>
      <c r="Q696" s="11"/>
      <c r="R696" s="11"/>
      <c r="S696" s="79"/>
      <c r="T696" s="6"/>
      <c r="U696" s="6"/>
      <c r="V696" s="6"/>
      <c r="W696" s="6"/>
    </row>
    <row r="697" spans="1:23" ht="8.1" hidden="1" customHeight="1" x14ac:dyDescent="0.2">
      <c r="A697" s="6"/>
      <c r="B697" s="64"/>
      <c r="C697" s="6"/>
      <c r="D697" s="6"/>
      <c r="E697" s="6"/>
      <c r="F697" s="6"/>
      <c r="G697" s="6"/>
      <c r="H697" s="6"/>
      <c r="I697" s="6"/>
      <c r="J697" s="6"/>
      <c r="K697" s="6"/>
      <c r="L697" s="6"/>
      <c r="M697" s="6"/>
      <c r="N697" s="6"/>
      <c r="O697" s="6"/>
      <c r="P697" s="6"/>
      <c r="Q697" s="6"/>
      <c r="R697" s="6"/>
      <c r="S697" s="6"/>
      <c r="T697" s="6"/>
      <c r="U697" s="6"/>
      <c r="V697" s="6"/>
      <c r="W697" s="6"/>
    </row>
    <row r="698" spans="1:23" ht="8.1" hidden="1" customHeight="1" x14ac:dyDescent="0.2">
      <c r="A698" s="6"/>
      <c r="B698" s="621" t="s">
        <v>572</v>
      </c>
      <c r="C698" s="622"/>
      <c r="D698" s="622"/>
      <c r="E698" s="622"/>
      <c r="F698" s="622"/>
      <c r="G698" s="622"/>
      <c r="H698" s="622"/>
      <c r="I698" s="622"/>
      <c r="J698" s="622"/>
      <c r="K698" s="622"/>
      <c r="L698" s="622"/>
      <c r="M698" s="622"/>
      <c r="N698" s="622"/>
      <c r="O698" s="622"/>
      <c r="P698" s="622"/>
      <c r="Q698" s="622"/>
      <c r="R698" s="622"/>
      <c r="S698" s="623"/>
      <c r="T698" s="6"/>
      <c r="U698" s="6"/>
      <c r="V698" s="6"/>
      <c r="W698" s="6"/>
    </row>
    <row r="699" spans="1:23" ht="8.1" hidden="1" customHeight="1" x14ac:dyDescent="0.2">
      <c r="A699" s="6"/>
      <c r="B699" s="69"/>
      <c r="C699" s="6"/>
      <c r="D699" s="6"/>
      <c r="E699" s="6"/>
      <c r="F699" s="6"/>
      <c r="G699" s="6"/>
      <c r="H699" s="6"/>
      <c r="I699" s="6"/>
      <c r="J699" s="6"/>
      <c r="K699" s="6"/>
      <c r="L699" s="6"/>
      <c r="M699" s="6"/>
      <c r="N699" s="6"/>
      <c r="O699" s="6"/>
      <c r="P699" s="6"/>
      <c r="Q699" s="6"/>
      <c r="R699" s="6"/>
      <c r="S699" s="74"/>
      <c r="T699" s="6"/>
      <c r="U699" s="6"/>
      <c r="V699" s="6"/>
      <c r="W699" s="6"/>
    </row>
    <row r="700" spans="1:23" ht="8.1" hidden="1" customHeight="1" x14ac:dyDescent="0.2">
      <c r="A700" s="6"/>
      <c r="B700" s="70" t="s">
        <v>392</v>
      </c>
      <c r="C700" s="6"/>
      <c r="D700" s="6"/>
      <c r="E700" s="6"/>
      <c r="F700" s="6"/>
      <c r="G700" s="6"/>
      <c r="H700" s="6"/>
      <c r="I700" s="6"/>
      <c r="J700" s="6"/>
      <c r="K700" s="6"/>
      <c r="L700" s="6"/>
      <c r="M700" s="6"/>
      <c r="N700" s="6"/>
      <c r="O700" s="6"/>
      <c r="P700" s="6"/>
      <c r="Q700" s="6"/>
      <c r="R700" s="6"/>
      <c r="S700" s="74"/>
      <c r="T700" s="6"/>
      <c r="U700" s="6"/>
      <c r="V700" s="6"/>
      <c r="W700" s="6"/>
    </row>
    <row r="701" spans="1:23" ht="8.1" hidden="1" customHeight="1" x14ac:dyDescent="0.2">
      <c r="A701" s="6"/>
      <c r="B701" s="70" t="s">
        <v>393</v>
      </c>
      <c r="C701" s="6"/>
      <c r="D701" s="6"/>
      <c r="E701" s="6"/>
      <c r="F701" s="6"/>
      <c r="G701" s="6"/>
      <c r="H701" s="6"/>
      <c r="I701" s="6"/>
      <c r="J701" s="6"/>
      <c r="K701" s="6"/>
      <c r="L701" s="6"/>
      <c r="M701" s="6"/>
      <c r="N701" s="6"/>
      <c r="O701" s="6"/>
      <c r="P701" s="6"/>
      <c r="Q701" s="6"/>
      <c r="R701" s="6"/>
      <c r="S701" s="74"/>
      <c r="T701" s="6"/>
      <c r="U701" s="6"/>
      <c r="V701" s="6"/>
      <c r="W701" s="6"/>
    </row>
    <row r="702" spans="1:23" ht="8.1" hidden="1" customHeight="1" x14ac:dyDescent="0.2">
      <c r="A702" s="6"/>
      <c r="B702" s="70"/>
      <c r="C702" s="6"/>
      <c r="D702" s="6"/>
      <c r="E702" s="6"/>
      <c r="F702" s="6"/>
      <c r="G702" s="6"/>
      <c r="H702" s="6"/>
      <c r="I702" s="6"/>
      <c r="J702" s="6"/>
      <c r="K702" s="6"/>
      <c r="L702" s="6"/>
      <c r="M702" s="6"/>
      <c r="N702" s="6"/>
      <c r="O702" s="6"/>
      <c r="P702" s="6"/>
      <c r="Q702" s="6"/>
      <c r="R702" s="6"/>
      <c r="S702" s="74"/>
      <c r="T702" s="6"/>
      <c r="U702" s="6"/>
      <c r="V702" s="6"/>
      <c r="W702" s="6"/>
    </row>
    <row r="703" spans="1:23" ht="8.1" hidden="1" customHeight="1" x14ac:dyDescent="0.2">
      <c r="A703" s="6"/>
      <c r="B703" s="70" t="s">
        <v>394</v>
      </c>
      <c r="C703" s="6"/>
      <c r="D703" s="6"/>
      <c r="E703" s="6"/>
      <c r="F703" s="6"/>
      <c r="G703" s="6"/>
      <c r="H703" s="6"/>
      <c r="I703" s="6"/>
      <c r="J703" s="6"/>
      <c r="K703" s="6"/>
      <c r="L703" s="6"/>
      <c r="M703" s="6"/>
      <c r="N703" s="6"/>
      <c r="O703" s="6"/>
      <c r="P703" s="6"/>
      <c r="Q703" s="6"/>
      <c r="R703" s="6"/>
      <c r="S703" s="74"/>
      <c r="T703" s="6"/>
      <c r="U703" s="6"/>
      <c r="V703" s="6"/>
      <c r="W703" s="6"/>
    </row>
    <row r="704" spans="1:23" ht="8.1" hidden="1" customHeight="1" x14ac:dyDescent="0.2">
      <c r="A704" s="6"/>
      <c r="B704" s="70" t="s">
        <v>395</v>
      </c>
      <c r="C704" s="6"/>
      <c r="D704" s="6"/>
      <c r="E704" s="6"/>
      <c r="F704" s="6"/>
      <c r="G704" s="6"/>
      <c r="H704" s="6"/>
      <c r="I704" s="6"/>
      <c r="J704" s="6"/>
      <c r="K704" s="6"/>
      <c r="L704" s="6"/>
      <c r="M704" s="6"/>
      <c r="N704" s="6"/>
      <c r="O704" s="6"/>
      <c r="P704" s="6"/>
      <c r="Q704" s="6"/>
      <c r="R704" s="6"/>
      <c r="S704" s="74"/>
      <c r="T704" s="6"/>
      <c r="U704" s="6"/>
      <c r="V704" s="6"/>
      <c r="W704" s="6"/>
    </row>
    <row r="705" spans="1:23" ht="2.1" hidden="1" customHeight="1" x14ac:dyDescent="0.2">
      <c r="A705" s="6"/>
      <c r="B705" s="70"/>
      <c r="C705" s="6"/>
      <c r="D705" s="6"/>
      <c r="E705" s="6"/>
      <c r="F705" s="6"/>
      <c r="G705" s="6"/>
      <c r="H705" s="6"/>
      <c r="I705" s="6"/>
      <c r="J705" s="6"/>
      <c r="K705" s="6"/>
      <c r="L705" s="6"/>
      <c r="M705" s="6"/>
      <c r="N705" s="6"/>
      <c r="O705" s="6"/>
      <c r="P705" s="6"/>
      <c r="Q705" s="6"/>
      <c r="R705" s="6"/>
      <c r="S705" s="74"/>
      <c r="T705" s="6"/>
      <c r="U705" s="6"/>
      <c r="V705" s="6"/>
      <c r="W705" s="6"/>
    </row>
    <row r="706" spans="1:23" ht="2.1" hidden="1" customHeight="1" x14ac:dyDescent="0.2">
      <c r="A706" s="6"/>
      <c r="B706" s="70"/>
      <c r="C706" s="6"/>
      <c r="D706" s="6"/>
      <c r="E706" s="6"/>
      <c r="F706" s="6"/>
      <c r="G706" s="6"/>
      <c r="H706" s="6"/>
      <c r="I706" s="6"/>
      <c r="J706" s="6"/>
      <c r="K706" s="6"/>
      <c r="L706" s="6"/>
      <c r="M706" s="6"/>
      <c r="N706" s="6"/>
      <c r="O706" s="6"/>
      <c r="P706" s="6"/>
      <c r="Q706" s="6"/>
      <c r="R706" s="6"/>
      <c r="S706" s="74"/>
      <c r="T706" s="6"/>
      <c r="U706" s="6"/>
      <c r="V706" s="6"/>
      <c r="W706" s="6"/>
    </row>
    <row r="707" spans="1:23" ht="2.1" hidden="1" customHeight="1" x14ac:dyDescent="0.2">
      <c r="A707" s="6"/>
      <c r="B707" s="70"/>
      <c r="C707" s="6"/>
      <c r="D707" s="6"/>
      <c r="E707" s="6"/>
      <c r="F707" s="6"/>
      <c r="G707" s="6"/>
      <c r="H707" s="6"/>
      <c r="I707" s="6"/>
      <c r="J707" s="6"/>
      <c r="K707" s="6"/>
      <c r="L707" s="6"/>
      <c r="M707" s="6"/>
      <c r="N707" s="6"/>
      <c r="O707" s="6"/>
      <c r="P707" s="6"/>
      <c r="Q707" s="6"/>
      <c r="R707" s="6"/>
      <c r="S707" s="74"/>
      <c r="T707" s="6"/>
      <c r="U707" s="6"/>
      <c r="V707" s="6"/>
      <c r="W707" s="6"/>
    </row>
    <row r="708" spans="1:23" ht="2.1" hidden="1" customHeight="1" x14ac:dyDescent="0.2">
      <c r="A708" s="6"/>
      <c r="B708" s="70"/>
      <c r="C708" s="6"/>
      <c r="D708" s="6"/>
      <c r="E708" s="6"/>
      <c r="F708" s="6"/>
      <c r="G708" s="6"/>
      <c r="H708" s="6"/>
      <c r="I708" s="6"/>
      <c r="J708" s="6"/>
      <c r="K708" s="6"/>
      <c r="L708" s="6"/>
      <c r="M708" s="6"/>
      <c r="N708" s="6"/>
      <c r="O708" s="6"/>
      <c r="P708" s="6"/>
      <c r="Q708" s="6"/>
      <c r="R708" s="6"/>
      <c r="S708" s="74"/>
      <c r="T708" s="6"/>
      <c r="U708" s="6"/>
      <c r="V708" s="6"/>
      <c r="W708" s="6"/>
    </row>
    <row r="709" spans="1:23" ht="2.1" hidden="1" customHeight="1" x14ac:dyDescent="0.2">
      <c r="A709" s="6"/>
      <c r="B709" s="70"/>
      <c r="C709" s="6"/>
      <c r="D709" s="6"/>
      <c r="E709" s="6"/>
      <c r="F709" s="6"/>
      <c r="G709" s="6"/>
      <c r="H709" s="6"/>
      <c r="I709" s="6"/>
      <c r="J709" s="6"/>
      <c r="K709" s="6"/>
      <c r="L709" s="6"/>
      <c r="M709" s="6"/>
      <c r="N709" s="6"/>
      <c r="O709" s="6"/>
      <c r="P709" s="6"/>
      <c r="Q709" s="6"/>
      <c r="R709" s="6"/>
      <c r="S709" s="74"/>
      <c r="T709" s="6"/>
      <c r="U709" s="6"/>
      <c r="V709" s="6"/>
      <c r="W709" s="6"/>
    </row>
    <row r="710" spans="1:23" ht="2.1" hidden="1" customHeight="1" x14ac:dyDescent="0.2">
      <c r="A710" s="6"/>
      <c r="B710" s="70"/>
      <c r="C710" s="6"/>
      <c r="D710" s="6"/>
      <c r="E710" s="6"/>
      <c r="F710" s="6"/>
      <c r="G710" s="6"/>
      <c r="H710" s="6"/>
      <c r="I710" s="6"/>
      <c r="J710" s="6"/>
      <c r="K710" s="6"/>
      <c r="L710" s="6"/>
      <c r="M710" s="6"/>
      <c r="N710" s="6"/>
      <c r="O710" s="6"/>
      <c r="P710" s="6"/>
      <c r="Q710" s="6"/>
      <c r="R710" s="6"/>
      <c r="S710" s="74"/>
      <c r="T710" s="6"/>
      <c r="U710" s="6"/>
      <c r="V710" s="6"/>
      <c r="W710" s="6"/>
    </row>
    <row r="711" spans="1:23" ht="2.1" hidden="1" customHeight="1" x14ac:dyDescent="0.2">
      <c r="A711" s="6"/>
      <c r="B711" s="70"/>
      <c r="C711" s="6"/>
      <c r="D711" s="6"/>
      <c r="E711" s="6"/>
      <c r="F711" s="6"/>
      <c r="G711" s="6"/>
      <c r="H711" s="6"/>
      <c r="I711" s="6"/>
      <c r="J711" s="6"/>
      <c r="K711" s="6"/>
      <c r="L711" s="6"/>
      <c r="M711" s="6"/>
      <c r="N711" s="6"/>
      <c r="O711" s="6"/>
      <c r="P711" s="6"/>
      <c r="Q711" s="6"/>
      <c r="R711" s="6"/>
      <c r="S711" s="74"/>
      <c r="T711" s="6"/>
      <c r="U711" s="6"/>
      <c r="V711" s="6"/>
      <c r="W711" s="6"/>
    </row>
    <row r="712" spans="1:23" ht="2.1" hidden="1" customHeight="1" x14ac:dyDescent="0.2">
      <c r="A712" s="6"/>
      <c r="B712" s="70"/>
      <c r="C712" s="6"/>
      <c r="D712" s="6"/>
      <c r="E712" s="6"/>
      <c r="F712" s="6"/>
      <c r="G712" s="6"/>
      <c r="H712" s="6"/>
      <c r="I712" s="6"/>
      <c r="J712" s="6"/>
      <c r="K712" s="6"/>
      <c r="L712" s="6"/>
      <c r="M712" s="6"/>
      <c r="N712" s="6"/>
      <c r="O712" s="6"/>
      <c r="P712" s="6"/>
      <c r="Q712" s="6"/>
      <c r="R712" s="6"/>
      <c r="S712" s="74"/>
      <c r="T712" s="6"/>
      <c r="U712" s="6"/>
      <c r="V712" s="6"/>
      <c r="W712" s="6"/>
    </row>
    <row r="713" spans="1:23" ht="2.1" hidden="1" customHeight="1" x14ac:dyDescent="0.2">
      <c r="A713" s="6"/>
      <c r="B713" s="70"/>
      <c r="C713" s="6"/>
      <c r="D713" s="6"/>
      <c r="E713" s="6"/>
      <c r="F713" s="6"/>
      <c r="G713" s="6"/>
      <c r="H713" s="6"/>
      <c r="I713" s="6"/>
      <c r="J713" s="6"/>
      <c r="K713" s="6"/>
      <c r="L713" s="6"/>
      <c r="M713" s="6"/>
      <c r="N713" s="6"/>
      <c r="O713" s="6"/>
      <c r="P713" s="6"/>
      <c r="Q713" s="6"/>
      <c r="R713" s="6"/>
      <c r="S713" s="74"/>
      <c r="T713" s="6"/>
      <c r="U713" s="6"/>
      <c r="V713" s="6"/>
      <c r="W713" s="6"/>
    </row>
    <row r="714" spans="1:23" ht="2.1" hidden="1" customHeight="1" x14ac:dyDescent="0.2">
      <c r="A714" s="6"/>
      <c r="B714" s="70"/>
      <c r="C714" s="6"/>
      <c r="D714" s="6"/>
      <c r="E714" s="6"/>
      <c r="F714" s="6"/>
      <c r="G714" s="6"/>
      <c r="H714" s="6"/>
      <c r="I714" s="6"/>
      <c r="J714" s="6"/>
      <c r="K714" s="6"/>
      <c r="L714" s="6"/>
      <c r="M714" s="6"/>
      <c r="N714" s="6"/>
      <c r="O714" s="6"/>
      <c r="P714" s="6"/>
      <c r="Q714" s="6"/>
      <c r="R714" s="6"/>
      <c r="S714" s="74"/>
      <c r="T714" s="6"/>
      <c r="U714" s="6"/>
      <c r="V714" s="6"/>
      <c r="W714" s="6"/>
    </row>
    <row r="715" spans="1:23" ht="2.1" hidden="1" customHeight="1" x14ac:dyDescent="0.2">
      <c r="A715" s="6"/>
      <c r="B715" s="70"/>
      <c r="C715" s="6"/>
      <c r="D715" s="6"/>
      <c r="E715" s="6"/>
      <c r="F715" s="6"/>
      <c r="G715" s="6"/>
      <c r="H715" s="6"/>
      <c r="I715" s="6"/>
      <c r="J715" s="6"/>
      <c r="K715" s="6"/>
      <c r="L715" s="6"/>
      <c r="M715" s="6"/>
      <c r="N715" s="6"/>
      <c r="O715" s="6"/>
      <c r="P715" s="6"/>
      <c r="Q715" s="6"/>
      <c r="R715" s="6"/>
      <c r="S715" s="74"/>
      <c r="T715" s="6"/>
      <c r="U715" s="6"/>
      <c r="V715" s="6"/>
      <c r="W715" s="6"/>
    </row>
    <row r="716" spans="1:23" ht="2.1" hidden="1" customHeight="1" x14ac:dyDescent="0.2">
      <c r="A716" s="6"/>
      <c r="B716" s="70"/>
      <c r="C716" s="6"/>
      <c r="D716" s="6"/>
      <c r="E716" s="6"/>
      <c r="F716" s="6"/>
      <c r="G716" s="6"/>
      <c r="H716" s="6"/>
      <c r="I716" s="6"/>
      <c r="J716" s="6"/>
      <c r="K716" s="6"/>
      <c r="L716" s="6"/>
      <c r="M716" s="6"/>
      <c r="N716" s="6"/>
      <c r="O716" s="6"/>
      <c r="P716" s="6"/>
      <c r="Q716" s="6"/>
      <c r="R716" s="6"/>
      <c r="S716" s="74"/>
      <c r="T716" s="6"/>
      <c r="U716" s="6"/>
      <c r="V716" s="6"/>
      <c r="W716" s="6"/>
    </row>
    <row r="717" spans="1:23" ht="2.1" hidden="1" customHeight="1" x14ac:dyDescent="0.2">
      <c r="A717" s="6"/>
      <c r="B717" s="70"/>
      <c r="C717" s="6"/>
      <c r="D717" s="6"/>
      <c r="E717" s="6"/>
      <c r="F717" s="6"/>
      <c r="G717" s="6"/>
      <c r="H717" s="6"/>
      <c r="I717" s="6"/>
      <c r="J717" s="6"/>
      <c r="K717" s="6"/>
      <c r="L717" s="6"/>
      <c r="M717" s="6"/>
      <c r="N717" s="6"/>
      <c r="O717" s="6"/>
      <c r="P717" s="6"/>
      <c r="Q717" s="6"/>
      <c r="R717" s="6"/>
      <c r="S717" s="74"/>
      <c r="T717" s="6"/>
      <c r="U717" s="6"/>
      <c r="V717" s="6"/>
      <c r="W717" s="6"/>
    </row>
    <row r="718" spans="1:23" ht="2.1" hidden="1" customHeight="1" x14ac:dyDescent="0.2">
      <c r="A718" s="6"/>
      <c r="B718" s="70"/>
      <c r="C718" s="6"/>
      <c r="D718" s="6"/>
      <c r="E718" s="6"/>
      <c r="F718" s="6"/>
      <c r="G718" s="6"/>
      <c r="H718" s="6"/>
      <c r="I718" s="6"/>
      <c r="J718" s="6"/>
      <c r="K718" s="6"/>
      <c r="L718" s="6"/>
      <c r="M718" s="6"/>
      <c r="N718" s="6"/>
      <c r="O718" s="6"/>
      <c r="P718" s="6"/>
      <c r="Q718" s="6"/>
      <c r="R718" s="6"/>
      <c r="S718" s="74"/>
      <c r="T718" s="6"/>
      <c r="U718" s="6"/>
      <c r="V718" s="6"/>
      <c r="W718" s="6"/>
    </row>
    <row r="719" spans="1:23" ht="2.1" hidden="1" customHeight="1" x14ac:dyDescent="0.2">
      <c r="A719" s="6"/>
      <c r="B719" s="70"/>
      <c r="C719" s="6"/>
      <c r="D719" s="6"/>
      <c r="E719" s="6"/>
      <c r="F719" s="6"/>
      <c r="G719" s="6"/>
      <c r="H719" s="6"/>
      <c r="I719" s="6"/>
      <c r="J719" s="6"/>
      <c r="K719" s="6"/>
      <c r="L719" s="6"/>
      <c r="M719" s="6"/>
      <c r="N719" s="6"/>
      <c r="O719" s="6"/>
      <c r="P719" s="6"/>
      <c r="Q719" s="6"/>
      <c r="R719" s="6"/>
      <c r="S719" s="74"/>
      <c r="T719" s="6"/>
      <c r="U719" s="6"/>
      <c r="V719" s="6"/>
      <c r="W719" s="6"/>
    </row>
    <row r="720" spans="1:23" ht="2.1" hidden="1" customHeight="1" x14ac:dyDescent="0.2">
      <c r="A720" s="6"/>
      <c r="B720" s="70"/>
      <c r="C720" s="6"/>
      <c r="D720" s="6"/>
      <c r="E720" s="6"/>
      <c r="F720" s="6"/>
      <c r="G720" s="6"/>
      <c r="H720" s="6"/>
      <c r="I720" s="6"/>
      <c r="J720" s="6"/>
      <c r="K720" s="6"/>
      <c r="L720" s="6"/>
      <c r="M720" s="6"/>
      <c r="N720" s="6"/>
      <c r="O720" s="6"/>
      <c r="P720" s="6"/>
      <c r="Q720" s="6"/>
      <c r="R720" s="6"/>
      <c r="S720" s="74"/>
      <c r="T720" s="6"/>
      <c r="U720" s="6"/>
      <c r="V720" s="6"/>
      <c r="W720" s="6"/>
    </row>
    <row r="721" spans="1:23" ht="2.1" hidden="1" customHeight="1" x14ac:dyDescent="0.2">
      <c r="A721" s="6"/>
      <c r="B721" s="70"/>
      <c r="C721" s="6"/>
      <c r="D721" s="6"/>
      <c r="E721" s="6"/>
      <c r="F721" s="6"/>
      <c r="G721" s="6"/>
      <c r="H721" s="6"/>
      <c r="I721" s="6"/>
      <c r="J721" s="6"/>
      <c r="K721" s="6"/>
      <c r="L721" s="6"/>
      <c r="M721" s="6"/>
      <c r="N721" s="6"/>
      <c r="O721" s="6"/>
      <c r="P721" s="6"/>
      <c r="Q721" s="6"/>
      <c r="R721" s="6"/>
      <c r="S721" s="74"/>
      <c r="T721" s="6"/>
      <c r="U721" s="6"/>
      <c r="V721" s="6"/>
      <c r="W721" s="6"/>
    </row>
    <row r="722" spans="1:23" ht="2.1" hidden="1" customHeight="1" x14ac:dyDescent="0.2">
      <c r="A722" s="6"/>
      <c r="B722" s="70"/>
      <c r="C722" s="6"/>
      <c r="D722" s="6"/>
      <c r="E722" s="6"/>
      <c r="F722" s="6"/>
      <c r="G722" s="6"/>
      <c r="H722" s="6"/>
      <c r="I722" s="6"/>
      <c r="J722" s="6"/>
      <c r="K722" s="6"/>
      <c r="L722" s="6"/>
      <c r="M722" s="6"/>
      <c r="N722" s="6"/>
      <c r="O722" s="6"/>
      <c r="P722" s="6"/>
      <c r="Q722" s="6"/>
      <c r="R722" s="6"/>
      <c r="S722" s="74"/>
      <c r="T722" s="6"/>
      <c r="U722" s="6"/>
      <c r="V722" s="6"/>
      <c r="W722" s="6"/>
    </row>
    <row r="723" spans="1:23" ht="2.1" hidden="1" customHeight="1" x14ac:dyDescent="0.2">
      <c r="A723" s="6"/>
      <c r="B723" s="70"/>
      <c r="C723" s="6"/>
      <c r="D723" s="6"/>
      <c r="E723" s="6"/>
      <c r="F723" s="6"/>
      <c r="G723" s="6"/>
      <c r="H723" s="6"/>
      <c r="I723" s="6"/>
      <c r="J723" s="6"/>
      <c r="K723" s="6"/>
      <c r="L723" s="6"/>
      <c r="M723" s="6"/>
      <c r="N723" s="6"/>
      <c r="O723" s="6"/>
      <c r="P723" s="6"/>
      <c r="Q723" s="6"/>
      <c r="R723" s="6"/>
      <c r="S723" s="74"/>
      <c r="T723" s="6"/>
      <c r="U723" s="6"/>
      <c r="V723" s="6"/>
      <c r="W723" s="6"/>
    </row>
    <row r="724" spans="1:23" ht="2.1" hidden="1" customHeight="1" x14ac:dyDescent="0.2">
      <c r="A724" s="6"/>
      <c r="B724" s="70"/>
      <c r="C724" s="6"/>
      <c r="D724" s="6"/>
      <c r="E724" s="6"/>
      <c r="F724" s="6"/>
      <c r="G724" s="6"/>
      <c r="H724" s="6"/>
      <c r="I724" s="6"/>
      <c r="J724" s="6"/>
      <c r="K724" s="6"/>
      <c r="L724" s="6"/>
      <c r="M724" s="6"/>
      <c r="N724" s="6"/>
      <c r="O724" s="6"/>
      <c r="P724" s="6"/>
      <c r="Q724" s="6"/>
      <c r="R724" s="6"/>
      <c r="S724" s="74"/>
      <c r="T724" s="6"/>
      <c r="U724" s="6"/>
      <c r="V724" s="6"/>
      <c r="W724" s="6"/>
    </row>
    <row r="725" spans="1:23" ht="2.1" hidden="1" customHeight="1" x14ac:dyDescent="0.2">
      <c r="A725" s="6"/>
      <c r="B725" s="70"/>
      <c r="C725" s="6"/>
      <c r="D725" s="6"/>
      <c r="E725" s="6"/>
      <c r="F725" s="6"/>
      <c r="G725" s="6"/>
      <c r="H725" s="6"/>
      <c r="I725" s="6"/>
      <c r="J725" s="6"/>
      <c r="K725" s="6"/>
      <c r="L725" s="6"/>
      <c r="M725" s="6"/>
      <c r="N725" s="6"/>
      <c r="O725" s="6"/>
      <c r="P725" s="6"/>
      <c r="Q725" s="6"/>
      <c r="R725" s="6"/>
      <c r="S725" s="74"/>
      <c r="T725" s="6"/>
      <c r="U725" s="6"/>
      <c r="V725" s="6"/>
      <c r="W725" s="6"/>
    </row>
    <row r="726" spans="1:23" ht="2.1" hidden="1" customHeight="1" x14ac:dyDescent="0.2">
      <c r="A726" s="6"/>
      <c r="B726" s="70"/>
      <c r="C726" s="6"/>
      <c r="D726" s="6"/>
      <c r="E726" s="6"/>
      <c r="F726" s="6"/>
      <c r="G726" s="6"/>
      <c r="H726" s="6"/>
      <c r="I726" s="6"/>
      <c r="J726" s="6"/>
      <c r="K726" s="6"/>
      <c r="L726" s="6"/>
      <c r="M726" s="6"/>
      <c r="N726" s="6"/>
      <c r="O726" s="6"/>
      <c r="P726" s="6"/>
      <c r="Q726" s="6"/>
      <c r="R726" s="6"/>
      <c r="S726" s="74"/>
      <c r="T726" s="6"/>
      <c r="U726" s="6"/>
      <c r="V726" s="6"/>
      <c r="W726" s="6"/>
    </row>
    <row r="727" spans="1:23" ht="2.1" hidden="1" customHeight="1" x14ac:dyDescent="0.2">
      <c r="A727" s="6"/>
      <c r="B727" s="70"/>
      <c r="C727" s="6"/>
      <c r="D727" s="6"/>
      <c r="E727" s="6"/>
      <c r="F727" s="6"/>
      <c r="G727" s="6"/>
      <c r="H727" s="6"/>
      <c r="I727" s="6"/>
      <c r="J727" s="6"/>
      <c r="K727" s="6"/>
      <c r="L727" s="6"/>
      <c r="M727" s="6"/>
      <c r="N727" s="6"/>
      <c r="O727" s="6"/>
      <c r="P727" s="6"/>
      <c r="Q727" s="6"/>
      <c r="R727" s="6"/>
      <c r="S727" s="74"/>
      <c r="T727" s="6"/>
      <c r="U727" s="6"/>
      <c r="V727" s="6"/>
      <c r="W727" s="6"/>
    </row>
    <row r="728" spans="1:23" ht="2.1" hidden="1" customHeight="1" x14ac:dyDescent="0.2">
      <c r="A728" s="6"/>
      <c r="B728" s="70"/>
      <c r="C728" s="6"/>
      <c r="D728" s="6"/>
      <c r="E728" s="6"/>
      <c r="F728" s="6"/>
      <c r="G728" s="6"/>
      <c r="H728" s="6"/>
      <c r="I728" s="6"/>
      <c r="J728" s="6"/>
      <c r="K728" s="6"/>
      <c r="L728" s="6"/>
      <c r="M728" s="6"/>
      <c r="N728" s="6"/>
      <c r="O728" s="6"/>
      <c r="P728" s="6"/>
      <c r="Q728" s="6"/>
      <c r="R728" s="6"/>
      <c r="S728" s="74"/>
      <c r="T728" s="6"/>
      <c r="U728" s="6"/>
      <c r="V728" s="6"/>
      <c r="W728" s="6"/>
    </row>
    <row r="729" spans="1:23" ht="2.1" hidden="1" customHeight="1" x14ac:dyDescent="0.2">
      <c r="A729" s="6"/>
      <c r="B729" s="70"/>
      <c r="C729" s="6"/>
      <c r="D729" s="6"/>
      <c r="E729" s="6"/>
      <c r="F729" s="6"/>
      <c r="G729" s="6"/>
      <c r="H729" s="6"/>
      <c r="I729" s="6"/>
      <c r="J729" s="6"/>
      <c r="K729" s="6"/>
      <c r="L729" s="6"/>
      <c r="M729" s="6"/>
      <c r="N729" s="6"/>
      <c r="O729" s="6"/>
      <c r="P729" s="6"/>
      <c r="Q729" s="6"/>
      <c r="R729" s="6"/>
      <c r="S729" s="74"/>
      <c r="T729" s="6"/>
      <c r="U729" s="6"/>
      <c r="V729" s="6"/>
      <c r="W729" s="6"/>
    </row>
    <row r="730" spans="1:23" ht="2.1" hidden="1" customHeight="1" x14ac:dyDescent="0.2">
      <c r="A730" s="6"/>
      <c r="B730" s="70"/>
      <c r="C730" s="6"/>
      <c r="D730" s="6"/>
      <c r="E730" s="6"/>
      <c r="F730" s="6"/>
      <c r="G730" s="6"/>
      <c r="H730" s="6"/>
      <c r="I730" s="6"/>
      <c r="J730" s="6"/>
      <c r="K730" s="6"/>
      <c r="L730" s="6"/>
      <c r="M730" s="6"/>
      <c r="N730" s="6"/>
      <c r="O730" s="6"/>
      <c r="P730" s="6"/>
      <c r="Q730" s="6"/>
      <c r="R730" s="6"/>
      <c r="S730" s="74"/>
      <c r="T730" s="6"/>
      <c r="U730" s="6"/>
      <c r="V730" s="6"/>
      <c r="W730" s="6"/>
    </row>
    <row r="731" spans="1:23" ht="2.1" hidden="1" customHeight="1" x14ac:dyDescent="0.2">
      <c r="A731" s="6"/>
      <c r="B731" s="70"/>
      <c r="C731" s="6"/>
      <c r="D731" s="6"/>
      <c r="E731" s="6"/>
      <c r="F731" s="6"/>
      <c r="G731" s="6"/>
      <c r="H731" s="6"/>
      <c r="I731" s="6"/>
      <c r="J731" s="6"/>
      <c r="K731" s="6"/>
      <c r="L731" s="6"/>
      <c r="M731" s="6"/>
      <c r="N731" s="6"/>
      <c r="O731" s="6"/>
      <c r="P731" s="6"/>
      <c r="Q731" s="6"/>
      <c r="R731" s="6"/>
      <c r="S731" s="74"/>
      <c r="T731" s="6"/>
      <c r="U731" s="6"/>
      <c r="V731" s="6"/>
      <c r="W731" s="6"/>
    </row>
    <row r="732" spans="1:23" ht="2.1" hidden="1" customHeight="1" x14ac:dyDescent="0.2">
      <c r="A732" s="6"/>
      <c r="B732" s="70"/>
      <c r="C732" s="6"/>
      <c r="D732" s="6"/>
      <c r="E732" s="6"/>
      <c r="F732" s="6"/>
      <c r="G732" s="6"/>
      <c r="H732" s="6"/>
      <c r="I732" s="6"/>
      <c r="J732" s="6"/>
      <c r="K732" s="6"/>
      <c r="L732" s="6"/>
      <c r="M732" s="6"/>
      <c r="N732" s="6"/>
      <c r="O732" s="6"/>
      <c r="P732" s="6"/>
      <c r="Q732" s="6"/>
      <c r="R732" s="6"/>
      <c r="S732" s="74"/>
      <c r="T732" s="6"/>
      <c r="U732" s="6"/>
      <c r="V732" s="6"/>
      <c r="W732" s="6"/>
    </row>
    <row r="733" spans="1:23" ht="8.1" hidden="1" customHeight="1" x14ac:dyDescent="0.2">
      <c r="A733" s="6"/>
      <c r="B733" s="66"/>
      <c r="C733" s="11"/>
      <c r="D733" s="11"/>
      <c r="E733" s="11"/>
      <c r="F733" s="11"/>
      <c r="G733" s="11"/>
      <c r="H733" s="11"/>
      <c r="I733" s="11"/>
      <c r="J733" s="11"/>
      <c r="K733" s="11"/>
      <c r="L733" s="11"/>
      <c r="M733" s="11"/>
      <c r="N733" s="11"/>
      <c r="O733" s="11"/>
      <c r="P733" s="11"/>
      <c r="Q733" s="11"/>
      <c r="R733" s="11"/>
      <c r="S733" s="79"/>
      <c r="T733" s="6"/>
      <c r="U733" s="6"/>
      <c r="V733" s="6"/>
      <c r="W733" s="6"/>
    </row>
    <row r="734" spans="1:23" ht="8.1" hidden="1" customHeight="1" x14ac:dyDescent="0.2">
      <c r="A734" s="6"/>
      <c r="B734" s="71"/>
      <c r="C734" s="6"/>
      <c r="D734" s="6"/>
      <c r="E734" s="6"/>
      <c r="F734" s="6"/>
      <c r="G734" s="6"/>
      <c r="H734" s="6"/>
      <c r="I734" s="6"/>
      <c r="J734" s="6"/>
      <c r="K734" s="6"/>
      <c r="L734" s="6"/>
      <c r="M734" s="6"/>
      <c r="N734" s="6"/>
      <c r="O734" s="6"/>
      <c r="P734" s="6"/>
      <c r="Q734" s="6"/>
      <c r="R734" s="6"/>
      <c r="S734" s="6"/>
      <c r="T734" s="6"/>
      <c r="U734" s="6"/>
      <c r="V734" s="6"/>
      <c r="W734" s="6"/>
    </row>
    <row r="735" spans="1:23" ht="8.1" hidden="1" customHeight="1" x14ac:dyDescent="0.2">
      <c r="A735" s="6"/>
      <c r="B735" s="621" t="s">
        <v>525</v>
      </c>
      <c r="C735" s="622"/>
      <c r="D735" s="622"/>
      <c r="E735" s="622"/>
      <c r="F735" s="622"/>
      <c r="G735" s="622"/>
      <c r="H735" s="622"/>
      <c r="I735" s="622"/>
      <c r="J735" s="622"/>
      <c r="K735" s="622"/>
      <c r="L735" s="622"/>
      <c r="M735" s="622"/>
      <c r="N735" s="622"/>
      <c r="O735" s="622"/>
      <c r="P735" s="622"/>
      <c r="Q735" s="622"/>
      <c r="R735" s="622"/>
      <c r="S735" s="623"/>
      <c r="T735" s="6"/>
      <c r="U735" s="6"/>
      <c r="V735" s="6"/>
      <c r="W735" s="6"/>
    </row>
    <row r="736" spans="1:23" ht="8.1" hidden="1" customHeight="1" x14ac:dyDescent="0.2">
      <c r="A736" s="6"/>
      <c r="B736" s="69"/>
      <c r="C736" s="294"/>
      <c r="D736" s="294"/>
      <c r="E736" s="294"/>
      <c r="F736" s="294"/>
      <c r="G736" s="294"/>
      <c r="H736" s="294"/>
      <c r="I736" s="294"/>
      <c r="J736" s="294"/>
      <c r="K736" s="294"/>
      <c r="L736" s="294"/>
      <c r="M736" s="294"/>
      <c r="N736" s="294"/>
      <c r="O736" s="294"/>
      <c r="P736" s="294"/>
      <c r="Q736" s="294"/>
      <c r="R736" s="294"/>
      <c r="S736" s="295"/>
      <c r="T736" s="6"/>
      <c r="U736" s="6"/>
      <c r="V736" s="6"/>
      <c r="W736" s="6"/>
    </row>
    <row r="737" spans="1:23" ht="8.1" hidden="1" customHeight="1" x14ac:dyDescent="0.2">
      <c r="A737" s="6"/>
      <c r="B737" s="70" t="s">
        <v>526</v>
      </c>
      <c r="C737" s="294"/>
      <c r="D737" s="294"/>
      <c r="E737" s="294"/>
      <c r="F737" s="294"/>
      <c r="G737" s="294"/>
      <c r="H737" s="294"/>
      <c r="I737" s="294"/>
      <c r="J737" s="294"/>
      <c r="K737" s="294"/>
      <c r="L737" s="294"/>
      <c r="M737" s="294"/>
      <c r="N737" s="294"/>
      <c r="O737" s="294"/>
      <c r="P737" s="294"/>
      <c r="Q737" s="294"/>
      <c r="R737" s="294"/>
      <c r="S737" s="295"/>
      <c r="T737" s="6"/>
      <c r="U737" s="6"/>
      <c r="V737" s="6"/>
      <c r="W737" s="6"/>
    </row>
    <row r="738" spans="1:23" ht="8.1" hidden="1" customHeight="1" x14ac:dyDescent="0.2">
      <c r="A738" s="6"/>
      <c r="B738" s="70"/>
      <c r="C738" s="294"/>
      <c r="D738" s="294"/>
      <c r="E738" s="294"/>
      <c r="F738" s="294"/>
      <c r="G738" s="294"/>
      <c r="H738" s="294"/>
      <c r="I738" s="294"/>
      <c r="J738" s="294"/>
      <c r="K738" s="294"/>
      <c r="L738" s="294"/>
      <c r="M738" s="294"/>
      <c r="N738" s="294"/>
      <c r="O738" s="294"/>
      <c r="P738" s="294"/>
      <c r="Q738" s="294"/>
      <c r="R738" s="294"/>
      <c r="S738" s="295"/>
      <c r="T738" s="6"/>
      <c r="U738" s="6"/>
      <c r="V738" s="6"/>
      <c r="W738" s="6"/>
    </row>
    <row r="739" spans="1:23" ht="8.1" hidden="1" customHeight="1" x14ac:dyDescent="0.2">
      <c r="A739" s="6"/>
      <c r="B739" s="70" t="s">
        <v>532</v>
      </c>
      <c r="C739" s="294"/>
      <c r="D739" s="294"/>
      <c r="E739" s="294"/>
      <c r="F739" s="294"/>
      <c r="G739" s="294"/>
      <c r="H739" s="294"/>
      <c r="I739" s="294"/>
      <c r="J739" s="294"/>
      <c r="K739" s="294"/>
      <c r="L739" s="294"/>
      <c r="M739" s="294"/>
      <c r="N739" s="294"/>
      <c r="O739" s="294"/>
      <c r="P739" s="294"/>
      <c r="Q739" s="294"/>
      <c r="R739" s="294"/>
      <c r="S739" s="295"/>
      <c r="T739" s="6"/>
      <c r="U739" s="6"/>
      <c r="V739" s="6"/>
      <c r="W739" s="6"/>
    </row>
    <row r="740" spans="1:23" ht="8.1" hidden="1" customHeight="1" x14ac:dyDescent="0.2">
      <c r="A740" s="6"/>
      <c r="B740" s="70" t="s">
        <v>527</v>
      </c>
      <c r="C740" s="294"/>
      <c r="D740" s="294"/>
      <c r="E740" s="294"/>
      <c r="F740" s="294"/>
      <c r="G740" s="294"/>
      <c r="H740" s="294"/>
      <c r="I740" s="294"/>
      <c r="J740" s="294"/>
      <c r="K740" s="294"/>
      <c r="L740" s="294"/>
      <c r="M740" s="294"/>
      <c r="N740" s="294"/>
      <c r="O740" s="294"/>
      <c r="P740" s="294"/>
      <c r="Q740" s="294"/>
      <c r="R740" s="294"/>
      <c r="S740" s="295"/>
      <c r="T740" s="6"/>
      <c r="U740" s="6"/>
      <c r="V740" s="6"/>
      <c r="W740" s="6"/>
    </row>
    <row r="741" spans="1:23" ht="8.1" hidden="1" customHeight="1" x14ac:dyDescent="0.2">
      <c r="A741" s="6"/>
      <c r="B741" s="70" t="s">
        <v>528</v>
      </c>
      <c r="C741" s="294"/>
      <c r="D741" s="294"/>
      <c r="E741" s="294"/>
      <c r="F741" s="294"/>
      <c r="G741" s="294"/>
      <c r="H741" s="294"/>
      <c r="I741" s="294"/>
      <c r="J741" s="294"/>
      <c r="K741" s="294"/>
      <c r="L741" s="294"/>
      <c r="M741" s="294"/>
      <c r="N741" s="294"/>
      <c r="O741" s="294"/>
      <c r="P741" s="294"/>
      <c r="Q741" s="294"/>
      <c r="R741" s="294"/>
      <c r="S741" s="295"/>
      <c r="T741" s="6"/>
      <c r="U741" s="6"/>
      <c r="V741" s="6"/>
      <c r="W741" s="6"/>
    </row>
    <row r="742" spans="1:23" ht="8.1" hidden="1" customHeight="1" x14ac:dyDescent="0.2">
      <c r="A742" s="6"/>
      <c r="B742" s="70" t="s">
        <v>529</v>
      </c>
      <c r="C742" s="294"/>
      <c r="D742" s="294"/>
      <c r="E742" s="294"/>
      <c r="F742" s="294"/>
      <c r="G742" s="294"/>
      <c r="H742" s="294"/>
      <c r="I742" s="294"/>
      <c r="J742" s="294"/>
      <c r="K742" s="294"/>
      <c r="L742" s="294"/>
      <c r="M742" s="294"/>
      <c r="N742" s="294"/>
      <c r="O742" s="294"/>
      <c r="P742" s="294"/>
      <c r="Q742" s="294"/>
      <c r="R742" s="294"/>
      <c r="S742" s="295"/>
      <c r="T742" s="6"/>
      <c r="U742" s="6"/>
      <c r="V742" s="6"/>
      <c r="W742" s="6"/>
    </row>
    <row r="743" spans="1:23" ht="8.1" hidden="1" customHeight="1" x14ac:dyDescent="0.2">
      <c r="A743" s="6"/>
      <c r="B743" s="70" t="s">
        <v>531</v>
      </c>
      <c r="C743" s="294"/>
      <c r="D743" s="294"/>
      <c r="E743" s="294"/>
      <c r="F743" s="294"/>
      <c r="G743" s="294"/>
      <c r="H743" s="294"/>
      <c r="I743" s="294"/>
      <c r="J743" s="294"/>
      <c r="K743" s="294"/>
      <c r="L743" s="294"/>
      <c r="M743" s="294"/>
      <c r="N743" s="294"/>
      <c r="O743" s="294"/>
      <c r="P743" s="294"/>
      <c r="Q743" s="294"/>
      <c r="R743" s="294"/>
      <c r="S743" s="295"/>
      <c r="T743" s="6"/>
      <c r="U743" s="6"/>
      <c r="V743" s="6"/>
      <c r="W743" s="6"/>
    </row>
    <row r="744" spans="1:23" ht="8.1" hidden="1" customHeight="1" x14ac:dyDescent="0.2">
      <c r="A744" s="6"/>
      <c r="B744" s="70"/>
      <c r="C744" s="294"/>
      <c r="D744" s="294"/>
      <c r="E744" s="294"/>
      <c r="F744" s="294"/>
      <c r="G744" s="294"/>
      <c r="H744" s="294"/>
      <c r="I744" s="294"/>
      <c r="J744" s="294"/>
      <c r="K744" s="294"/>
      <c r="L744" s="294"/>
      <c r="M744" s="294"/>
      <c r="N744" s="294"/>
      <c r="O744" s="294"/>
      <c r="P744" s="294"/>
      <c r="Q744" s="294"/>
      <c r="R744" s="294"/>
      <c r="S744" s="295"/>
      <c r="T744" s="6"/>
      <c r="U744" s="6"/>
      <c r="V744" s="6"/>
      <c r="W744" s="6"/>
    </row>
    <row r="745" spans="1:23" ht="8.1" hidden="1" customHeight="1" x14ac:dyDescent="0.2">
      <c r="A745" s="6"/>
      <c r="B745" s="70" t="s">
        <v>533</v>
      </c>
      <c r="C745" s="294"/>
      <c r="D745" s="294"/>
      <c r="E745" s="294"/>
      <c r="F745" s="294"/>
      <c r="G745" s="294"/>
      <c r="H745" s="294"/>
      <c r="I745" s="294"/>
      <c r="J745" s="294"/>
      <c r="K745" s="294"/>
      <c r="L745" s="294"/>
      <c r="M745" s="294"/>
      <c r="N745" s="294"/>
      <c r="O745" s="294"/>
      <c r="P745" s="294"/>
      <c r="Q745" s="294"/>
      <c r="R745" s="294"/>
      <c r="S745" s="295"/>
      <c r="T745" s="6"/>
      <c r="U745" s="6"/>
      <c r="V745" s="6"/>
      <c r="W745" s="6"/>
    </row>
    <row r="746" spans="1:23" ht="8.1" hidden="1" customHeight="1" x14ac:dyDescent="0.2">
      <c r="A746" s="6"/>
      <c r="B746" s="70" t="s">
        <v>530</v>
      </c>
      <c r="C746" s="294"/>
      <c r="D746" s="294"/>
      <c r="E746" s="294"/>
      <c r="F746" s="294"/>
      <c r="G746" s="294"/>
      <c r="H746" s="294"/>
      <c r="I746" s="294"/>
      <c r="J746" s="294"/>
      <c r="K746" s="294"/>
      <c r="L746" s="294"/>
      <c r="M746" s="294"/>
      <c r="N746" s="294"/>
      <c r="O746" s="294"/>
      <c r="P746" s="294"/>
      <c r="Q746" s="294"/>
      <c r="R746" s="294"/>
      <c r="S746" s="295"/>
      <c r="T746" s="6"/>
      <c r="U746" s="6"/>
      <c r="V746" s="6"/>
      <c r="W746" s="6"/>
    </row>
    <row r="747" spans="1:23" ht="8.1" hidden="1" customHeight="1" x14ac:dyDescent="0.2">
      <c r="A747" s="6"/>
      <c r="B747" s="70"/>
      <c r="C747" s="294"/>
      <c r="D747" s="294"/>
      <c r="E747" s="294"/>
      <c r="F747" s="294"/>
      <c r="G747" s="294"/>
      <c r="H747" s="294"/>
      <c r="I747" s="294"/>
      <c r="J747" s="294"/>
      <c r="K747" s="294"/>
      <c r="L747" s="294"/>
      <c r="M747" s="294"/>
      <c r="N747" s="294"/>
      <c r="O747" s="294"/>
      <c r="P747" s="294"/>
      <c r="Q747" s="294"/>
      <c r="R747" s="294"/>
      <c r="S747" s="295"/>
      <c r="T747" s="6"/>
      <c r="U747" s="6"/>
      <c r="V747" s="6"/>
      <c r="W747" s="6"/>
    </row>
    <row r="748" spans="1:23" ht="8.1" hidden="1" customHeight="1" x14ac:dyDescent="0.2">
      <c r="A748" s="6"/>
      <c r="B748" s="70" t="s">
        <v>534</v>
      </c>
      <c r="C748" s="294"/>
      <c r="D748" s="294"/>
      <c r="E748" s="294"/>
      <c r="F748" s="294"/>
      <c r="G748" s="294"/>
      <c r="H748" s="294"/>
      <c r="I748" s="294"/>
      <c r="J748" s="294"/>
      <c r="K748" s="294"/>
      <c r="L748" s="294"/>
      <c r="M748" s="294"/>
      <c r="N748" s="294"/>
      <c r="O748" s="294"/>
      <c r="P748" s="294"/>
      <c r="Q748" s="294"/>
      <c r="R748" s="294"/>
      <c r="S748" s="295"/>
      <c r="T748" s="6"/>
      <c r="U748" s="6"/>
      <c r="V748" s="6"/>
      <c r="W748" s="6"/>
    </row>
    <row r="749" spans="1:23" ht="8.1" hidden="1" customHeight="1" x14ac:dyDescent="0.2">
      <c r="A749" s="6"/>
      <c r="B749" s="70"/>
      <c r="C749" s="294"/>
      <c r="D749" s="294"/>
      <c r="E749" s="294"/>
      <c r="F749" s="294"/>
      <c r="G749" s="294"/>
      <c r="H749" s="294"/>
      <c r="I749" s="294"/>
      <c r="J749" s="294"/>
      <c r="K749" s="294"/>
      <c r="L749" s="294"/>
      <c r="M749" s="294"/>
      <c r="N749" s="294"/>
      <c r="O749" s="294"/>
      <c r="P749" s="294"/>
      <c r="Q749" s="294"/>
      <c r="R749" s="294"/>
      <c r="S749" s="295"/>
      <c r="T749" s="6"/>
      <c r="U749" s="6"/>
      <c r="V749" s="6"/>
      <c r="W749" s="6"/>
    </row>
    <row r="750" spans="1:23" ht="8.1" hidden="1" customHeight="1" x14ac:dyDescent="0.2">
      <c r="A750" s="6"/>
      <c r="B750" s="70" t="s">
        <v>535</v>
      </c>
      <c r="C750" s="294"/>
      <c r="D750" s="294"/>
      <c r="E750" s="294"/>
      <c r="F750" s="294"/>
      <c r="G750" s="294"/>
      <c r="H750" s="294"/>
      <c r="I750" s="294"/>
      <c r="J750" s="294"/>
      <c r="K750" s="294"/>
      <c r="L750" s="294"/>
      <c r="M750" s="294"/>
      <c r="N750" s="294"/>
      <c r="O750" s="294"/>
      <c r="P750" s="294"/>
      <c r="Q750" s="294"/>
      <c r="R750" s="294"/>
      <c r="S750" s="295"/>
      <c r="T750" s="6"/>
      <c r="U750" s="6"/>
      <c r="V750" s="6"/>
      <c r="W750" s="6"/>
    </row>
    <row r="751" spans="1:23" ht="8.1" hidden="1" customHeight="1" x14ac:dyDescent="0.2">
      <c r="A751" s="6"/>
      <c r="B751" s="70" t="s">
        <v>536</v>
      </c>
      <c r="C751" s="294"/>
      <c r="D751" s="294"/>
      <c r="E751" s="294"/>
      <c r="F751" s="294"/>
      <c r="G751" s="294"/>
      <c r="H751" s="294"/>
      <c r="I751" s="294"/>
      <c r="J751" s="294"/>
      <c r="K751" s="294"/>
      <c r="L751" s="294"/>
      <c r="M751" s="294"/>
      <c r="N751" s="294"/>
      <c r="O751" s="294"/>
      <c r="P751" s="294"/>
      <c r="Q751" s="294"/>
      <c r="R751" s="294"/>
      <c r="S751" s="295"/>
      <c r="T751" s="6"/>
      <c r="U751" s="6"/>
      <c r="V751" s="6"/>
      <c r="W751" s="6"/>
    </row>
    <row r="752" spans="1:23" ht="8.1" hidden="1" customHeight="1" x14ac:dyDescent="0.2">
      <c r="A752" s="6"/>
      <c r="B752" s="70"/>
      <c r="C752" s="294"/>
      <c r="D752" s="294"/>
      <c r="E752" s="294"/>
      <c r="F752" s="294"/>
      <c r="G752" s="294"/>
      <c r="H752" s="294"/>
      <c r="I752" s="294"/>
      <c r="J752" s="294"/>
      <c r="K752" s="294"/>
      <c r="L752" s="294"/>
      <c r="M752" s="294"/>
      <c r="N752" s="294"/>
      <c r="O752" s="294"/>
      <c r="P752" s="294"/>
      <c r="Q752" s="294"/>
      <c r="R752" s="294"/>
      <c r="S752" s="295"/>
      <c r="T752" s="6"/>
      <c r="U752" s="6"/>
      <c r="V752" s="6"/>
      <c r="W752" s="6"/>
    </row>
    <row r="753" spans="1:23" ht="8.1" hidden="1" customHeight="1" x14ac:dyDescent="0.2">
      <c r="A753" s="6"/>
      <c r="B753" s="70" t="s">
        <v>537</v>
      </c>
      <c r="C753" s="294"/>
      <c r="D753" s="294"/>
      <c r="E753" s="294"/>
      <c r="F753" s="294"/>
      <c r="G753" s="294"/>
      <c r="H753" s="294"/>
      <c r="I753" s="294"/>
      <c r="J753" s="294"/>
      <c r="K753" s="294"/>
      <c r="L753" s="294"/>
      <c r="M753" s="294"/>
      <c r="N753" s="294"/>
      <c r="O753" s="294"/>
      <c r="P753" s="294"/>
      <c r="Q753" s="294"/>
      <c r="R753" s="294"/>
      <c r="S753" s="295"/>
      <c r="T753" s="6"/>
      <c r="U753" s="6"/>
      <c r="V753" s="6"/>
      <c r="W753" s="6"/>
    </row>
    <row r="754" spans="1:23" ht="8.1" hidden="1" customHeight="1" x14ac:dyDescent="0.2">
      <c r="A754" s="6"/>
      <c r="B754" s="70" t="s">
        <v>538</v>
      </c>
      <c r="C754" s="294"/>
      <c r="D754" s="294"/>
      <c r="E754" s="294"/>
      <c r="F754" s="294"/>
      <c r="G754" s="294"/>
      <c r="H754" s="294"/>
      <c r="I754" s="294"/>
      <c r="J754" s="294"/>
      <c r="K754" s="294"/>
      <c r="L754" s="294"/>
      <c r="M754" s="294"/>
      <c r="N754" s="294"/>
      <c r="O754" s="294"/>
      <c r="P754" s="294"/>
      <c r="Q754" s="294"/>
      <c r="R754" s="294"/>
      <c r="S754" s="295"/>
      <c r="T754" s="6"/>
      <c r="U754" s="6"/>
      <c r="V754" s="6"/>
      <c r="W754" s="6"/>
    </row>
    <row r="755" spans="1:23" ht="8.1" hidden="1" customHeight="1" x14ac:dyDescent="0.2">
      <c r="A755" s="6"/>
      <c r="B755" s="70"/>
      <c r="C755" s="294"/>
      <c r="D755" s="294"/>
      <c r="E755" s="294"/>
      <c r="F755" s="294"/>
      <c r="G755" s="294"/>
      <c r="H755" s="294"/>
      <c r="I755" s="294"/>
      <c r="J755" s="294"/>
      <c r="K755" s="294"/>
      <c r="L755" s="294"/>
      <c r="M755" s="294"/>
      <c r="N755" s="294"/>
      <c r="O755" s="294"/>
      <c r="P755" s="294"/>
      <c r="Q755" s="294"/>
      <c r="R755" s="294"/>
      <c r="S755" s="295"/>
      <c r="T755" s="6"/>
      <c r="U755" s="6"/>
      <c r="V755" s="6"/>
      <c r="W755" s="6"/>
    </row>
    <row r="756" spans="1:23" ht="8.1" hidden="1" customHeight="1" x14ac:dyDescent="0.2">
      <c r="A756" s="6"/>
      <c r="B756" s="70" t="s">
        <v>539</v>
      </c>
      <c r="C756" s="294"/>
      <c r="D756" s="294"/>
      <c r="E756" s="294"/>
      <c r="F756" s="294"/>
      <c r="G756" s="294"/>
      <c r="H756" s="294"/>
      <c r="I756" s="294"/>
      <c r="J756" s="294"/>
      <c r="K756" s="294"/>
      <c r="L756" s="294"/>
      <c r="M756" s="294"/>
      <c r="N756" s="294"/>
      <c r="O756" s="294"/>
      <c r="P756" s="294"/>
      <c r="Q756" s="294"/>
      <c r="R756" s="294"/>
      <c r="S756" s="295"/>
      <c r="T756" s="6"/>
      <c r="U756" s="6"/>
      <c r="V756" s="6"/>
      <c r="W756" s="6"/>
    </row>
    <row r="757" spans="1:23" ht="8.1" hidden="1" customHeight="1" x14ac:dyDescent="0.2">
      <c r="A757" s="6"/>
      <c r="B757" s="70" t="s">
        <v>540</v>
      </c>
      <c r="C757" s="294"/>
      <c r="D757" s="294"/>
      <c r="E757" s="294"/>
      <c r="F757" s="294"/>
      <c r="G757" s="294"/>
      <c r="H757" s="294"/>
      <c r="I757" s="294"/>
      <c r="J757" s="294"/>
      <c r="K757" s="294"/>
      <c r="L757" s="294"/>
      <c r="M757" s="294"/>
      <c r="N757" s="294"/>
      <c r="O757" s="294"/>
      <c r="P757" s="294"/>
      <c r="Q757" s="294"/>
      <c r="R757" s="294"/>
      <c r="S757" s="295"/>
      <c r="T757" s="6"/>
      <c r="U757" s="6"/>
      <c r="V757" s="6"/>
      <c r="W757" s="6"/>
    </row>
    <row r="758" spans="1:23" ht="8.1" hidden="1" customHeight="1" x14ac:dyDescent="0.2">
      <c r="A758" s="6"/>
      <c r="B758" s="70"/>
      <c r="C758" s="294"/>
      <c r="D758" s="294"/>
      <c r="E758" s="294"/>
      <c r="F758" s="294"/>
      <c r="G758" s="294"/>
      <c r="H758" s="294"/>
      <c r="I758" s="294"/>
      <c r="J758" s="294"/>
      <c r="K758" s="294"/>
      <c r="L758" s="294"/>
      <c r="M758" s="294"/>
      <c r="N758" s="294"/>
      <c r="O758" s="294"/>
      <c r="P758" s="294"/>
      <c r="Q758" s="294"/>
      <c r="R758" s="294"/>
      <c r="S758" s="295"/>
      <c r="T758" s="6"/>
      <c r="U758" s="6"/>
      <c r="V758" s="6"/>
      <c r="W758" s="6"/>
    </row>
    <row r="759" spans="1:23" ht="8.1" hidden="1" customHeight="1" x14ac:dyDescent="0.2">
      <c r="A759" s="6"/>
      <c r="B759" s="70" t="s">
        <v>541</v>
      </c>
      <c r="C759" s="294"/>
      <c r="D759" s="294"/>
      <c r="E759" s="294"/>
      <c r="F759" s="294"/>
      <c r="G759" s="294"/>
      <c r="H759" s="294"/>
      <c r="I759" s="294"/>
      <c r="J759" s="294"/>
      <c r="K759" s="294"/>
      <c r="L759" s="294"/>
      <c r="M759" s="294"/>
      <c r="N759" s="294"/>
      <c r="O759" s="294"/>
      <c r="P759" s="294"/>
      <c r="Q759" s="294"/>
      <c r="R759" s="294"/>
      <c r="S759" s="295"/>
      <c r="T759" s="6"/>
      <c r="U759" s="6"/>
      <c r="V759" s="6"/>
      <c r="W759" s="6"/>
    </row>
    <row r="760" spans="1:23" ht="8.1" hidden="1" customHeight="1" x14ac:dyDescent="0.2">
      <c r="A760" s="6"/>
      <c r="B760" s="70"/>
      <c r="C760" s="294"/>
      <c r="D760" s="294"/>
      <c r="E760" s="294"/>
      <c r="F760" s="294"/>
      <c r="G760" s="294"/>
      <c r="H760" s="294"/>
      <c r="I760" s="294"/>
      <c r="J760" s="294"/>
      <c r="K760" s="294"/>
      <c r="L760" s="294"/>
      <c r="M760" s="294"/>
      <c r="N760" s="294"/>
      <c r="O760" s="294"/>
      <c r="P760" s="294"/>
      <c r="Q760" s="294"/>
      <c r="R760" s="294"/>
      <c r="S760" s="295"/>
      <c r="T760" s="6"/>
      <c r="U760" s="6"/>
      <c r="V760" s="6"/>
      <c r="W760" s="6"/>
    </row>
    <row r="761" spans="1:23" ht="8.1" hidden="1" customHeight="1" x14ac:dyDescent="0.2">
      <c r="A761" s="6"/>
      <c r="B761" s="298" t="s">
        <v>275</v>
      </c>
      <c r="C761" s="294"/>
      <c r="D761" s="294"/>
      <c r="E761" s="294"/>
      <c r="F761" s="294"/>
      <c r="G761" s="294"/>
      <c r="H761" s="294"/>
      <c r="I761" s="294"/>
      <c r="J761" s="294"/>
      <c r="K761" s="294"/>
      <c r="L761" s="294"/>
      <c r="M761" s="294"/>
      <c r="N761" s="294"/>
      <c r="O761" s="294"/>
      <c r="P761" s="294"/>
      <c r="Q761" s="294"/>
      <c r="R761" s="294"/>
      <c r="S761" s="295"/>
      <c r="T761" s="6"/>
      <c r="U761" s="6"/>
      <c r="V761" s="6"/>
      <c r="W761" s="6"/>
    </row>
    <row r="762" spans="1:23" ht="8.1" hidden="1" customHeight="1" x14ac:dyDescent="0.2">
      <c r="A762" s="6"/>
      <c r="B762" s="70" t="s">
        <v>542</v>
      </c>
      <c r="C762" s="294"/>
      <c r="D762" s="294"/>
      <c r="E762" s="294"/>
      <c r="F762" s="294"/>
      <c r="G762" s="294"/>
      <c r="H762" s="294"/>
      <c r="I762" s="294"/>
      <c r="J762" s="294"/>
      <c r="K762" s="294"/>
      <c r="L762" s="294"/>
      <c r="M762" s="294"/>
      <c r="N762" s="294"/>
      <c r="O762" s="294"/>
      <c r="P762" s="294"/>
      <c r="Q762" s="294"/>
      <c r="R762" s="294"/>
      <c r="S762" s="295"/>
      <c r="T762" s="6"/>
      <c r="U762" s="6"/>
      <c r="V762" s="6"/>
      <c r="W762" s="6"/>
    </row>
    <row r="763" spans="1:23" ht="8.1" hidden="1" customHeight="1" x14ac:dyDescent="0.2">
      <c r="A763" s="6"/>
      <c r="B763" s="70" t="s">
        <v>543</v>
      </c>
      <c r="C763" s="294"/>
      <c r="D763" s="294"/>
      <c r="E763" s="294"/>
      <c r="F763" s="294"/>
      <c r="G763" s="294"/>
      <c r="H763" s="294"/>
      <c r="I763" s="294"/>
      <c r="J763" s="294"/>
      <c r="K763" s="294"/>
      <c r="L763" s="294"/>
      <c r="M763" s="294"/>
      <c r="N763" s="294"/>
      <c r="O763" s="294"/>
      <c r="P763" s="294"/>
      <c r="Q763" s="294"/>
      <c r="R763" s="294"/>
      <c r="S763" s="295"/>
      <c r="T763" s="6"/>
      <c r="U763" s="6"/>
      <c r="V763" s="6"/>
      <c r="W763" s="6"/>
    </row>
    <row r="764" spans="1:23" ht="8.1" hidden="1" customHeight="1" x14ac:dyDescent="0.2">
      <c r="A764" s="6"/>
      <c r="B764" s="70" t="s">
        <v>544</v>
      </c>
      <c r="C764" s="294"/>
      <c r="D764" s="294"/>
      <c r="E764" s="294"/>
      <c r="F764" s="294"/>
      <c r="G764" s="294"/>
      <c r="H764" s="294"/>
      <c r="I764" s="294"/>
      <c r="J764" s="294"/>
      <c r="K764" s="294"/>
      <c r="L764" s="294"/>
      <c r="M764" s="294"/>
      <c r="N764" s="294"/>
      <c r="O764" s="294"/>
      <c r="P764" s="294"/>
      <c r="Q764" s="294"/>
      <c r="R764" s="294"/>
      <c r="S764" s="295"/>
      <c r="T764" s="6"/>
      <c r="U764" s="6"/>
      <c r="V764" s="6"/>
      <c r="W764" s="6"/>
    </row>
    <row r="765" spans="1:23" ht="8.1" hidden="1" customHeight="1" x14ac:dyDescent="0.2">
      <c r="A765" s="6"/>
      <c r="B765" s="70"/>
      <c r="C765" s="294"/>
      <c r="D765" s="294"/>
      <c r="E765" s="294"/>
      <c r="F765" s="294"/>
      <c r="G765" s="294"/>
      <c r="H765" s="294"/>
      <c r="I765" s="294"/>
      <c r="J765" s="294"/>
      <c r="K765" s="294"/>
      <c r="L765" s="294"/>
      <c r="M765" s="294"/>
      <c r="N765" s="294"/>
      <c r="O765" s="294"/>
      <c r="P765" s="294"/>
      <c r="Q765" s="294"/>
      <c r="R765" s="294"/>
      <c r="S765" s="295"/>
      <c r="T765" s="6"/>
      <c r="U765" s="6"/>
      <c r="V765" s="6"/>
      <c r="W765" s="6"/>
    </row>
    <row r="766" spans="1:23" ht="2.1" hidden="1" customHeight="1" x14ac:dyDescent="0.2">
      <c r="A766" s="6"/>
      <c r="B766" s="70"/>
      <c r="C766" s="294"/>
      <c r="D766" s="294"/>
      <c r="E766" s="294"/>
      <c r="F766" s="294"/>
      <c r="G766" s="294"/>
      <c r="H766" s="294"/>
      <c r="I766" s="294"/>
      <c r="J766" s="294"/>
      <c r="K766" s="294"/>
      <c r="L766" s="294"/>
      <c r="M766" s="294"/>
      <c r="N766" s="294"/>
      <c r="O766" s="294"/>
      <c r="P766" s="294"/>
      <c r="Q766" s="294"/>
      <c r="R766" s="294"/>
      <c r="S766" s="295"/>
      <c r="T766" s="6"/>
      <c r="U766" s="6"/>
      <c r="V766" s="6"/>
      <c r="W766" s="6"/>
    </row>
    <row r="767" spans="1:23" ht="2.1" hidden="1" customHeight="1" x14ac:dyDescent="0.2">
      <c r="A767" s="6"/>
      <c r="B767" s="70"/>
      <c r="C767" s="294"/>
      <c r="D767" s="294"/>
      <c r="E767" s="294"/>
      <c r="F767" s="294"/>
      <c r="G767" s="294"/>
      <c r="H767" s="294"/>
      <c r="I767" s="294"/>
      <c r="J767" s="294"/>
      <c r="K767" s="294"/>
      <c r="L767" s="294"/>
      <c r="M767" s="294"/>
      <c r="N767" s="294"/>
      <c r="O767" s="294"/>
      <c r="P767" s="294"/>
      <c r="Q767" s="294"/>
      <c r="R767" s="294"/>
      <c r="S767" s="295"/>
      <c r="T767" s="6"/>
      <c r="U767" s="6"/>
      <c r="V767" s="6"/>
      <c r="W767" s="6"/>
    </row>
    <row r="768" spans="1:23" ht="2.1" hidden="1" customHeight="1" x14ac:dyDescent="0.2">
      <c r="A768" s="6"/>
      <c r="B768" s="70"/>
      <c r="C768" s="294"/>
      <c r="D768" s="294"/>
      <c r="E768" s="294"/>
      <c r="F768" s="294"/>
      <c r="G768" s="294"/>
      <c r="H768" s="294"/>
      <c r="I768" s="294"/>
      <c r="J768" s="294"/>
      <c r="K768" s="294"/>
      <c r="L768" s="294"/>
      <c r="M768" s="294"/>
      <c r="N768" s="294"/>
      <c r="O768" s="294"/>
      <c r="P768" s="294"/>
      <c r="Q768" s="294"/>
      <c r="R768" s="294"/>
      <c r="S768" s="295"/>
      <c r="T768" s="6"/>
      <c r="U768" s="6"/>
      <c r="V768" s="6"/>
      <c r="W768" s="6"/>
    </row>
    <row r="769" spans="1:23" ht="2.1" hidden="1" customHeight="1" x14ac:dyDescent="0.2">
      <c r="A769" s="6"/>
      <c r="B769" s="70"/>
      <c r="C769" s="294"/>
      <c r="D769" s="294"/>
      <c r="E769" s="294"/>
      <c r="F769" s="294"/>
      <c r="G769" s="294"/>
      <c r="H769" s="294"/>
      <c r="I769" s="294"/>
      <c r="J769" s="294"/>
      <c r="K769" s="294"/>
      <c r="L769" s="294"/>
      <c r="M769" s="294"/>
      <c r="N769" s="294"/>
      <c r="O769" s="294"/>
      <c r="P769" s="294"/>
      <c r="Q769" s="294"/>
      <c r="R769" s="294"/>
      <c r="S769" s="295"/>
      <c r="T769" s="6"/>
      <c r="U769" s="6"/>
      <c r="V769" s="6"/>
      <c r="W769" s="6"/>
    </row>
    <row r="770" spans="1:23" ht="2.1" hidden="1" customHeight="1" x14ac:dyDescent="0.2">
      <c r="A770" s="6"/>
      <c r="B770" s="66"/>
      <c r="C770" s="296"/>
      <c r="D770" s="296"/>
      <c r="E770" s="296"/>
      <c r="F770" s="296"/>
      <c r="G770" s="296"/>
      <c r="H770" s="296"/>
      <c r="I770" s="296"/>
      <c r="J770" s="296"/>
      <c r="K770" s="296"/>
      <c r="L770" s="296"/>
      <c r="M770" s="296"/>
      <c r="N770" s="296"/>
      <c r="O770" s="296"/>
      <c r="P770" s="296"/>
      <c r="Q770" s="296"/>
      <c r="R770" s="296"/>
      <c r="S770" s="297"/>
      <c r="T770" s="6"/>
      <c r="U770" s="6"/>
      <c r="V770" s="6"/>
      <c r="W770" s="6"/>
    </row>
    <row r="771" spans="1:23" ht="8.1" hidden="1" customHeight="1" x14ac:dyDescent="0.2">
      <c r="A771" s="6"/>
      <c r="B771" s="71"/>
      <c r="C771" s="6"/>
      <c r="D771" s="6"/>
      <c r="E771" s="6"/>
      <c r="F771" s="6"/>
      <c r="G771" s="6"/>
      <c r="H771" s="6"/>
      <c r="I771" s="6"/>
      <c r="J771" s="6"/>
      <c r="K771" s="6"/>
      <c r="L771" s="6"/>
      <c r="M771" s="6"/>
      <c r="N771" s="6"/>
      <c r="O771" s="6"/>
      <c r="P771" s="6"/>
      <c r="Q771" s="6"/>
      <c r="R771" s="6"/>
      <c r="S771" s="6"/>
      <c r="T771" s="6"/>
      <c r="U771" s="6"/>
      <c r="V771" s="6"/>
      <c r="W771" s="6"/>
    </row>
    <row r="772" spans="1:23" ht="8.1" hidden="1" customHeight="1" x14ac:dyDescent="0.2">
      <c r="A772" s="6"/>
      <c r="B772" s="621" t="s">
        <v>273</v>
      </c>
      <c r="C772" s="622"/>
      <c r="D772" s="622"/>
      <c r="E772" s="622"/>
      <c r="F772" s="622"/>
      <c r="G772" s="622"/>
      <c r="H772" s="622"/>
      <c r="I772" s="622"/>
      <c r="J772" s="622"/>
      <c r="K772" s="622"/>
      <c r="L772" s="622"/>
      <c r="M772" s="622"/>
      <c r="N772" s="622"/>
      <c r="O772" s="622"/>
      <c r="P772" s="622"/>
      <c r="Q772" s="622"/>
      <c r="R772" s="622"/>
      <c r="S772" s="623"/>
      <c r="T772" s="6"/>
      <c r="U772" s="6"/>
      <c r="V772" s="6"/>
      <c r="W772" s="6"/>
    </row>
    <row r="773" spans="1:23" ht="8.1" hidden="1" customHeight="1" x14ac:dyDescent="0.2">
      <c r="A773" s="6"/>
      <c r="B773" s="69"/>
      <c r="C773" s="6"/>
      <c r="D773" s="6"/>
      <c r="E773" s="6"/>
      <c r="F773" s="6"/>
      <c r="G773" s="6"/>
      <c r="H773" s="6"/>
      <c r="I773" s="6"/>
      <c r="J773" s="6"/>
      <c r="K773" s="6"/>
      <c r="L773" s="6"/>
      <c r="M773" s="6"/>
      <c r="N773" s="6"/>
      <c r="O773" s="6"/>
      <c r="P773" s="6"/>
      <c r="Q773" s="6"/>
      <c r="R773" s="6"/>
      <c r="S773" s="74"/>
      <c r="T773" s="6"/>
      <c r="U773" s="6"/>
      <c r="V773" s="6"/>
      <c r="W773" s="6"/>
    </row>
    <row r="774" spans="1:23" ht="8.1" hidden="1" customHeight="1" x14ac:dyDescent="0.2">
      <c r="A774" s="6"/>
      <c r="B774" s="70" t="s">
        <v>288</v>
      </c>
      <c r="C774" s="6"/>
      <c r="D774" s="6"/>
      <c r="E774" s="6"/>
      <c r="F774" s="6"/>
      <c r="G774" s="6"/>
      <c r="H774" s="6"/>
      <c r="I774" s="6"/>
      <c r="J774" s="6"/>
      <c r="K774" s="6"/>
      <c r="L774" s="6"/>
      <c r="M774" s="6"/>
      <c r="N774" s="6"/>
      <c r="O774" s="6"/>
      <c r="P774" s="6"/>
      <c r="Q774" s="6"/>
      <c r="R774" s="6"/>
      <c r="S774" s="74"/>
      <c r="T774" s="6"/>
      <c r="U774" s="6"/>
      <c r="V774" s="6"/>
      <c r="W774" s="6"/>
    </row>
    <row r="775" spans="1:23" ht="8.1" hidden="1" customHeight="1" x14ac:dyDescent="0.2">
      <c r="A775" s="6"/>
      <c r="B775" s="70"/>
      <c r="C775" s="6"/>
      <c r="D775" s="6"/>
      <c r="E775" s="6"/>
      <c r="F775" s="6"/>
      <c r="G775" s="6"/>
      <c r="H775" s="6"/>
      <c r="I775" s="6"/>
      <c r="J775" s="6"/>
      <c r="K775" s="6"/>
      <c r="L775" s="6"/>
      <c r="M775" s="6"/>
      <c r="N775" s="6"/>
      <c r="O775" s="6"/>
      <c r="P775" s="6"/>
      <c r="Q775" s="6"/>
      <c r="R775" s="6"/>
      <c r="S775" s="74"/>
      <c r="T775" s="6"/>
      <c r="U775" s="6"/>
      <c r="V775" s="6"/>
      <c r="W775" s="6"/>
    </row>
    <row r="776" spans="1:23" ht="8.1" hidden="1" customHeight="1" x14ac:dyDescent="0.2">
      <c r="A776" s="6"/>
      <c r="B776" s="70" t="s">
        <v>289</v>
      </c>
      <c r="C776" s="6"/>
      <c r="D776" s="6"/>
      <c r="E776" s="6"/>
      <c r="F776" s="6"/>
      <c r="G776" s="6"/>
      <c r="H776" s="6"/>
      <c r="I776" s="6"/>
      <c r="J776" s="6"/>
      <c r="K776" s="6"/>
      <c r="L776" s="6"/>
      <c r="M776" s="6"/>
      <c r="N776" s="6"/>
      <c r="O776" s="6"/>
      <c r="P776" s="6"/>
      <c r="Q776" s="6"/>
      <c r="R776" s="6"/>
      <c r="S776" s="74"/>
      <c r="T776" s="6"/>
      <c r="U776" s="6"/>
      <c r="V776" s="6"/>
      <c r="W776" s="6"/>
    </row>
    <row r="777" spans="1:23" ht="8.1" hidden="1" customHeight="1" x14ac:dyDescent="0.2">
      <c r="A777" s="6"/>
      <c r="B777" s="70"/>
      <c r="C777" s="6"/>
      <c r="D777" s="6"/>
      <c r="E777" s="6"/>
      <c r="F777" s="6"/>
      <c r="G777" s="6"/>
      <c r="H777" s="6"/>
      <c r="I777" s="6"/>
      <c r="J777" s="6"/>
      <c r="K777" s="6"/>
      <c r="L777" s="6"/>
      <c r="M777" s="6"/>
      <c r="N777" s="6"/>
      <c r="O777" s="6"/>
      <c r="P777" s="6"/>
      <c r="Q777" s="6"/>
      <c r="R777" s="6"/>
      <c r="S777" s="74"/>
      <c r="T777" s="6"/>
      <c r="U777" s="6"/>
      <c r="V777" s="6"/>
      <c r="W777" s="6"/>
    </row>
    <row r="778" spans="1:23" ht="8.1" hidden="1" customHeight="1" x14ac:dyDescent="0.2">
      <c r="A778" s="6"/>
      <c r="B778" s="70" t="s">
        <v>290</v>
      </c>
      <c r="C778" s="6"/>
      <c r="D778" s="6"/>
      <c r="E778" s="6"/>
      <c r="F778" s="6"/>
      <c r="G778" s="6"/>
      <c r="H778" s="6"/>
      <c r="I778" s="6"/>
      <c r="J778" s="6"/>
      <c r="K778" s="6"/>
      <c r="L778" s="6"/>
      <c r="M778" s="6"/>
      <c r="N778" s="6"/>
      <c r="O778" s="6"/>
      <c r="P778" s="6"/>
      <c r="Q778" s="6"/>
      <c r="R778" s="6"/>
      <c r="S778" s="74"/>
      <c r="T778" s="6"/>
      <c r="U778" s="6"/>
      <c r="V778" s="6"/>
      <c r="W778" s="6"/>
    </row>
    <row r="779" spans="1:23" ht="2.1" hidden="1" customHeight="1" x14ac:dyDescent="0.2">
      <c r="A779" s="6"/>
      <c r="B779" s="72"/>
      <c r="C779" s="6"/>
      <c r="D779" s="6"/>
      <c r="E779" s="6"/>
      <c r="F779" s="6"/>
      <c r="G779" s="6"/>
      <c r="H779" s="6"/>
      <c r="I779" s="6"/>
      <c r="J779" s="6"/>
      <c r="K779" s="6"/>
      <c r="L779" s="6"/>
      <c r="M779" s="6"/>
      <c r="N779" s="6"/>
      <c r="O779" s="6"/>
      <c r="P779" s="6"/>
      <c r="Q779" s="6"/>
      <c r="R779" s="6"/>
      <c r="S779" s="74"/>
      <c r="T779" s="6"/>
      <c r="U779" s="6"/>
      <c r="V779" s="6"/>
      <c r="W779" s="6"/>
    </row>
    <row r="780" spans="1:23" ht="2.1" hidden="1" customHeight="1" x14ac:dyDescent="0.2">
      <c r="A780" s="6"/>
      <c r="B780" s="70"/>
      <c r="C780" s="6"/>
      <c r="D780" s="6"/>
      <c r="E780" s="6"/>
      <c r="F780" s="6"/>
      <c r="G780" s="6"/>
      <c r="H780" s="6"/>
      <c r="I780" s="6"/>
      <c r="J780" s="6"/>
      <c r="K780" s="6"/>
      <c r="L780" s="6"/>
      <c r="M780" s="6"/>
      <c r="N780" s="6"/>
      <c r="O780" s="6"/>
      <c r="P780" s="6"/>
      <c r="Q780" s="6"/>
      <c r="R780" s="6"/>
      <c r="S780" s="74"/>
      <c r="T780" s="6"/>
      <c r="U780" s="6"/>
      <c r="V780" s="6"/>
      <c r="W780" s="6"/>
    </row>
    <row r="781" spans="1:23" ht="2.1" hidden="1" customHeight="1" x14ac:dyDescent="0.2">
      <c r="A781" s="6"/>
      <c r="B781" s="70"/>
      <c r="C781" s="6"/>
      <c r="D781" s="6"/>
      <c r="E781" s="6"/>
      <c r="F781" s="6"/>
      <c r="G781" s="6"/>
      <c r="H781" s="6"/>
      <c r="I781" s="6"/>
      <c r="J781" s="6"/>
      <c r="K781" s="6"/>
      <c r="L781" s="6"/>
      <c r="M781" s="6"/>
      <c r="N781" s="6"/>
      <c r="O781" s="6"/>
      <c r="P781" s="6"/>
      <c r="Q781" s="6"/>
      <c r="R781" s="6"/>
      <c r="S781" s="74"/>
      <c r="T781" s="6"/>
      <c r="U781" s="6"/>
      <c r="V781" s="6"/>
      <c r="W781" s="6"/>
    </row>
    <row r="782" spans="1:23" ht="2.1" hidden="1" customHeight="1" x14ac:dyDescent="0.2">
      <c r="A782" s="6"/>
      <c r="B782" s="70"/>
      <c r="C782" s="6"/>
      <c r="D782" s="6"/>
      <c r="E782" s="6"/>
      <c r="F782" s="6"/>
      <c r="G782" s="6"/>
      <c r="H782" s="6"/>
      <c r="I782" s="6"/>
      <c r="J782" s="6"/>
      <c r="K782" s="6"/>
      <c r="L782" s="6"/>
      <c r="M782" s="6"/>
      <c r="N782" s="6"/>
      <c r="O782" s="6"/>
      <c r="P782" s="6"/>
      <c r="Q782" s="6"/>
      <c r="R782" s="6"/>
      <c r="S782" s="74"/>
      <c r="T782" s="6"/>
      <c r="U782" s="6"/>
      <c r="V782" s="6"/>
      <c r="W782" s="6"/>
    </row>
    <row r="783" spans="1:23" ht="2.1" hidden="1" customHeight="1" x14ac:dyDescent="0.2">
      <c r="A783" s="6"/>
      <c r="B783" s="70"/>
      <c r="C783" s="6"/>
      <c r="D783" s="6"/>
      <c r="E783" s="6"/>
      <c r="F783" s="6"/>
      <c r="G783" s="6"/>
      <c r="H783" s="6"/>
      <c r="I783" s="6"/>
      <c r="J783" s="6"/>
      <c r="K783" s="6"/>
      <c r="L783" s="6"/>
      <c r="M783" s="6"/>
      <c r="N783" s="6"/>
      <c r="O783" s="6"/>
      <c r="P783" s="6"/>
      <c r="Q783" s="6"/>
      <c r="R783" s="6"/>
      <c r="S783" s="74"/>
      <c r="T783" s="6"/>
      <c r="U783" s="6"/>
      <c r="V783" s="6"/>
      <c r="W783" s="6"/>
    </row>
    <row r="784" spans="1:23" ht="2.1" hidden="1" customHeight="1" x14ac:dyDescent="0.2">
      <c r="A784" s="6"/>
      <c r="B784" s="70"/>
      <c r="C784" s="6"/>
      <c r="D784" s="6"/>
      <c r="E784" s="6"/>
      <c r="F784" s="6"/>
      <c r="G784" s="6"/>
      <c r="H784" s="6"/>
      <c r="I784" s="6"/>
      <c r="J784" s="6"/>
      <c r="K784" s="6"/>
      <c r="L784" s="6"/>
      <c r="M784" s="6"/>
      <c r="N784" s="6"/>
      <c r="O784" s="6"/>
      <c r="P784" s="6"/>
      <c r="Q784" s="6"/>
      <c r="R784" s="6"/>
      <c r="S784" s="74"/>
      <c r="T784" s="6"/>
      <c r="U784" s="6"/>
      <c r="V784" s="6"/>
      <c r="W784" s="6"/>
    </row>
    <row r="785" spans="1:23" ht="2.1" hidden="1" customHeight="1" x14ac:dyDescent="0.2">
      <c r="A785" s="6"/>
      <c r="B785" s="70"/>
      <c r="C785" s="6"/>
      <c r="D785" s="6"/>
      <c r="E785" s="6"/>
      <c r="F785" s="6"/>
      <c r="G785" s="6"/>
      <c r="H785" s="6"/>
      <c r="I785" s="6"/>
      <c r="J785" s="6"/>
      <c r="K785" s="6"/>
      <c r="L785" s="6"/>
      <c r="M785" s="6"/>
      <c r="N785" s="6"/>
      <c r="O785" s="6"/>
      <c r="P785" s="6"/>
      <c r="Q785" s="6"/>
      <c r="R785" s="6"/>
      <c r="S785" s="74"/>
      <c r="T785" s="6"/>
      <c r="U785" s="6"/>
      <c r="V785" s="6"/>
      <c r="W785" s="6"/>
    </row>
    <row r="786" spans="1:23" ht="2.1" hidden="1" customHeight="1" x14ac:dyDescent="0.2">
      <c r="A786" s="6"/>
      <c r="B786" s="70"/>
      <c r="C786" s="6"/>
      <c r="D786" s="6"/>
      <c r="E786" s="6"/>
      <c r="F786" s="6"/>
      <c r="G786" s="6"/>
      <c r="H786" s="6"/>
      <c r="I786" s="6"/>
      <c r="J786" s="6"/>
      <c r="K786" s="6"/>
      <c r="L786" s="6"/>
      <c r="M786" s="6"/>
      <c r="N786" s="6"/>
      <c r="O786" s="6"/>
      <c r="P786" s="6"/>
      <c r="Q786" s="6"/>
      <c r="R786" s="6"/>
      <c r="S786" s="74"/>
      <c r="T786" s="6"/>
      <c r="U786" s="6"/>
      <c r="V786" s="6"/>
      <c r="W786" s="6"/>
    </row>
    <row r="787" spans="1:23" ht="2.1" hidden="1" customHeight="1" x14ac:dyDescent="0.2">
      <c r="A787" s="6"/>
      <c r="B787" s="70"/>
      <c r="C787" s="6"/>
      <c r="D787" s="6"/>
      <c r="E787" s="6"/>
      <c r="F787" s="6"/>
      <c r="G787" s="6"/>
      <c r="H787" s="6"/>
      <c r="I787" s="6"/>
      <c r="J787" s="6"/>
      <c r="K787" s="6"/>
      <c r="L787" s="6"/>
      <c r="M787" s="6"/>
      <c r="N787" s="6"/>
      <c r="O787" s="6"/>
      <c r="P787" s="6"/>
      <c r="Q787" s="6"/>
      <c r="R787" s="6"/>
      <c r="S787" s="74"/>
      <c r="T787" s="6"/>
      <c r="U787" s="6"/>
      <c r="V787" s="6"/>
      <c r="W787" s="6"/>
    </row>
    <row r="788" spans="1:23" ht="2.1" hidden="1" customHeight="1" x14ac:dyDescent="0.2">
      <c r="A788" s="6"/>
      <c r="B788" s="70"/>
      <c r="C788" s="6"/>
      <c r="D788" s="6"/>
      <c r="E788" s="6"/>
      <c r="F788" s="6"/>
      <c r="G788" s="6"/>
      <c r="H788" s="6"/>
      <c r="I788" s="6"/>
      <c r="J788" s="6"/>
      <c r="K788" s="6"/>
      <c r="L788" s="6"/>
      <c r="M788" s="6"/>
      <c r="N788" s="6"/>
      <c r="O788" s="6"/>
      <c r="P788" s="6"/>
      <c r="Q788" s="6"/>
      <c r="R788" s="6"/>
      <c r="S788" s="74"/>
      <c r="T788" s="6"/>
      <c r="U788" s="6"/>
      <c r="V788" s="6"/>
      <c r="W788" s="6"/>
    </row>
    <row r="789" spans="1:23" ht="2.1" hidden="1" customHeight="1" x14ac:dyDescent="0.2">
      <c r="A789" s="6"/>
      <c r="B789" s="70"/>
      <c r="C789" s="6"/>
      <c r="D789" s="6"/>
      <c r="E789" s="6"/>
      <c r="F789" s="6"/>
      <c r="G789" s="6"/>
      <c r="H789" s="6"/>
      <c r="I789" s="6"/>
      <c r="J789" s="6"/>
      <c r="K789" s="6"/>
      <c r="L789" s="6"/>
      <c r="M789" s="6"/>
      <c r="N789" s="6"/>
      <c r="O789" s="6"/>
      <c r="P789" s="6"/>
      <c r="Q789" s="6"/>
      <c r="R789" s="6"/>
      <c r="S789" s="74"/>
      <c r="T789" s="6"/>
      <c r="U789" s="6"/>
      <c r="V789" s="6"/>
      <c r="W789" s="6"/>
    </row>
    <row r="790" spans="1:23" ht="2.1" hidden="1" customHeight="1" x14ac:dyDescent="0.2">
      <c r="A790" s="6"/>
      <c r="B790" s="70"/>
      <c r="C790" s="6"/>
      <c r="D790" s="6"/>
      <c r="E790" s="6"/>
      <c r="F790" s="6"/>
      <c r="G790" s="6"/>
      <c r="H790" s="6"/>
      <c r="I790" s="6"/>
      <c r="J790" s="6"/>
      <c r="K790" s="6"/>
      <c r="L790" s="6"/>
      <c r="M790" s="6"/>
      <c r="N790" s="6"/>
      <c r="O790" s="6"/>
      <c r="P790" s="6"/>
      <c r="Q790" s="6"/>
      <c r="R790" s="6"/>
      <c r="S790" s="74"/>
      <c r="T790" s="6"/>
      <c r="U790" s="6"/>
      <c r="V790" s="6"/>
      <c r="W790" s="6"/>
    </row>
    <row r="791" spans="1:23" ht="2.1" hidden="1" customHeight="1" x14ac:dyDescent="0.2">
      <c r="A791" s="6"/>
      <c r="B791" s="70"/>
      <c r="C791" s="6"/>
      <c r="D791" s="6"/>
      <c r="E791" s="6"/>
      <c r="F791" s="6"/>
      <c r="G791" s="6"/>
      <c r="H791" s="6"/>
      <c r="I791" s="6"/>
      <c r="J791" s="6"/>
      <c r="K791" s="6"/>
      <c r="L791" s="6"/>
      <c r="M791" s="6"/>
      <c r="N791" s="6"/>
      <c r="O791" s="6"/>
      <c r="P791" s="6"/>
      <c r="Q791" s="6"/>
      <c r="R791" s="6"/>
      <c r="S791" s="74"/>
      <c r="T791" s="6"/>
      <c r="U791" s="6"/>
      <c r="V791" s="6"/>
      <c r="W791" s="6"/>
    </row>
    <row r="792" spans="1:23" ht="2.1" hidden="1" customHeight="1" x14ac:dyDescent="0.2">
      <c r="A792" s="6"/>
      <c r="B792" s="70"/>
      <c r="C792" s="6"/>
      <c r="D792" s="6"/>
      <c r="E792" s="6"/>
      <c r="F792" s="6"/>
      <c r="G792" s="6"/>
      <c r="H792" s="6"/>
      <c r="I792" s="6"/>
      <c r="J792" s="6"/>
      <c r="K792" s="6"/>
      <c r="L792" s="6"/>
      <c r="M792" s="6"/>
      <c r="N792" s="6"/>
      <c r="O792" s="6"/>
      <c r="P792" s="6"/>
      <c r="Q792" s="6"/>
      <c r="R792" s="6"/>
      <c r="S792" s="74"/>
      <c r="T792" s="6"/>
      <c r="U792" s="6"/>
      <c r="V792" s="6"/>
      <c r="W792" s="6"/>
    </row>
    <row r="793" spans="1:23" ht="2.1" hidden="1" customHeight="1" x14ac:dyDescent="0.2">
      <c r="A793" s="6"/>
      <c r="B793" s="70"/>
      <c r="C793" s="6"/>
      <c r="D793" s="6"/>
      <c r="E793" s="6"/>
      <c r="F793" s="6"/>
      <c r="G793" s="6"/>
      <c r="H793" s="6"/>
      <c r="I793" s="6"/>
      <c r="J793" s="6"/>
      <c r="K793" s="6"/>
      <c r="L793" s="6"/>
      <c r="M793" s="6"/>
      <c r="N793" s="6"/>
      <c r="O793" s="6"/>
      <c r="P793" s="6"/>
      <c r="Q793" s="6"/>
      <c r="R793" s="6"/>
      <c r="S793" s="74"/>
      <c r="T793" s="6"/>
      <c r="U793" s="6"/>
      <c r="V793" s="6"/>
      <c r="W793" s="6"/>
    </row>
    <row r="794" spans="1:23" ht="2.1" hidden="1" customHeight="1" x14ac:dyDescent="0.2">
      <c r="A794" s="6"/>
      <c r="B794" s="70"/>
      <c r="C794" s="6"/>
      <c r="D794" s="6"/>
      <c r="E794" s="6"/>
      <c r="F794" s="6"/>
      <c r="G794" s="6"/>
      <c r="H794" s="6"/>
      <c r="I794" s="6"/>
      <c r="J794" s="6"/>
      <c r="K794" s="6"/>
      <c r="L794" s="6"/>
      <c r="M794" s="6"/>
      <c r="N794" s="6"/>
      <c r="O794" s="6"/>
      <c r="P794" s="6"/>
      <c r="Q794" s="6"/>
      <c r="R794" s="6"/>
      <c r="S794" s="74"/>
      <c r="T794" s="6"/>
      <c r="U794" s="6"/>
      <c r="V794" s="6"/>
      <c r="W794" s="6"/>
    </row>
    <row r="795" spans="1:23" ht="2.1" hidden="1" customHeight="1" x14ac:dyDescent="0.2">
      <c r="A795" s="6"/>
      <c r="B795" s="70"/>
      <c r="C795" s="6"/>
      <c r="D795" s="6"/>
      <c r="E795" s="6"/>
      <c r="F795" s="6"/>
      <c r="G795" s="6"/>
      <c r="H795" s="6"/>
      <c r="I795" s="6"/>
      <c r="J795" s="6"/>
      <c r="K795" s="6"/>
      <c r="L795" s="6"/>
      <c r="M795" s="6"/>
      <c r="N795" s="6"/>
      <c r="O795" s="6"/>
      <c r="P795" s="6"/>
      <c r="Q795" s="6"/>
      <c r="R795" s="6"/>
      <c r="S795" s="74"/>
      <c r="T795" s="6"/>
      <c r="U795" s="6"/>
      <c r="V795" s="6"/>
      <c r="W795" s="6"/>
    </row>
    <row r="796" spans="1:23" ht="2.1" hidden="1" customHeight="1" x14ac:dyDescent="0.2">
      <c r="A796" s="6"/>
      <c r="B796" s="70"/>
      <c r="C796" s="6"/>
      <c r="D796" s="6"/>
      <c r="E796" s="6"/>
      <c r="F796" s="6"/>
      <c r="G796" s="6"/>
      <c r="H796" s="6"/>
      <c r="I796" s="6"/>
      <c r="J796" s="6"/>
      <c r="K796" s="6"/>
      <c r="L796" s="6"/>
      <c r="M796" s="6"/>
      <c r="N796" s="6"/>
      <c r="O796" s="6"/>
      <c r="P796" s="6"/>
      <c r="Q796" s="6"/>
      <c r="R796" s="6"/>
      <c r="S796" s="74"/>
      <c r="T796" s="6"/>
      <c r="U796" s="6"/>
      <c r="V796" s="6"/>
      <c r="W796" s="6"/>
    </row>
    <row r="797" spans="1:23" ht="2.1" hidden="1" customHeight="1" x14ac:dyDescent="0.2">
      <c r="A797" s="6"/>
      <c r="B797" s="70"/>
      <c r="C797" s="6"/>
      <c r="D797" s="6"/>
      <c r="E797" s="6"/>
      <c r="F797" s="6"/>
      <c r="G797" s="6"/>
      <c r="H797" s="6"/>
      <c r="I797" s="6"/>
      <c r="J797" s="6"/>
      <c r="K797" s="6"/>
      <c r="L797" s="6"/>
      <c r="M797" s="6"/>
      <c r="N797" s="6"/>
      <c r="O797" s="6"/>
      <c r="P797" s="6"/>
      <c r="Q797" s="6"/>
      <c r="R797" s="6"/>
      <c r="S797" s="74"/>
      <c r="T797" s="6"/>
      <c r="U797" s="6"/>
      <c r="V797" s="6"/>
      <c r="W797" s="6"/>
    </row>
    <row r="798" spans="1:23" ht="2.1" hidden="1" customHeight="1" x14ac:dyDescent="0.2">
      <c r="A798" s="6"/>
      <c r="B798" s="70"/>
      <c r="C798" s="6"/>
      <c r="D798" s="6"/>
      <c r="E798" s="6"/>
      <c r="F798" s="6"/>
      <c r="G798" s="6"/>
      <c r="H798" s="6"/>
      <c r="I798" s="6"/>
      <c r="J798" s="6"/>
      <c r="K798" s="6"/>
      <c r="L798" s="6"/>
      <c r="M798" s="6"/>
      <c r="N798" s="6"/>
      <c r="O798" s="6"/>
      <c r="P798" s="6"/>
      <c r="Q798" s="6"/>
      <c r="R798" s="6"/>
      <c r="S798" s="74"/>
      <c r="T798" s="6"/>
      <c r="U798" s="6"/>
      <c r="V798" s="6"/>
      <c r="W798" s="6"/>
    </row>
    <row r="799" spans="1:23" ht="2.1" hidden="1" customHeight="1" x14ac:dyDescent="0.2">
      <c r="A799" s="6"/>
      <c r="B799" s="70"/>
      <c r="C799" s="6"/>
      <c r="D799" s="6"/>
      <c r="E799" s="6"/>
      <c r="F799" s="6"/>
      <c r="G799" s="6"/>
      <c r="H799" s="6"/>
      <c r="I799" s="6"/>
      <c r="J799" s="6"/>
      <c r="K799" s="6"/>
      <c r="L799" s="6"/>
      <c r="M799" s="6"/>
      <c r="N799" s="6"/>
      <c r="O799" s="6"/>
      <c r="P799" s="6"/>
      <c r="Q799" s="6"/>
      <c r="R799" s="6"/>
      <c r="S799" s="74"/>
      <c r="T799" s="6"/>
      <c r="U799" s="6"/>
      <c r="V799" s="6"/>
      <c r="W799" s="6"/>
    </row>
    <row r="800" spans="1:23" ht="2.1" hidden="1" customHeight="1" x14ac:dyDescent="0.2">
      <c r="A800" s="6"/>
      <c r="B800" s="70"/>
      <c r="C800" s="6"/>
      <c r="D800" s="6"/>
      <c r="E800" s="6"/>
      <c r="F800" s="6"/>
      <c r="G800" s="6"/>
      <c r="H800" s="6"/>
      <c r="I800" s="6"/>
      <c r="J800" s="6"/>
      <c r="K800" s="6"/>
      <c r="L800" s="6"/>
      <c r="M800" s="6"/>
      <c r="N800" s="6"/>
      <c r="O800" s="6"/>
      <c r="P800" s="6"/>
      <c r="Q800" s="6"/>
      <c r="R800" s="6"/>
      <c r="S800" s="74"/>
      <c r="T800" s="6"/>
      <c r="U800" s="6"/>
      <c r="V800" s="6"/>
      <c r="W800" s="6"/>
    </row>
    <row r="801" spans="1:23" ht="2.1" hidden="1" customHeight="1" x14ac:dyDescent="0.2">
      <c r="A801" s="6"/>
      <c r="B801" s="70"/>
      <c r="C801" s="6"/>
      <c r="D801" s="6"/>
      <c r="E801" s="6"/>
      <c r="F801" s="6"/>
      <c r="G801" s="6"/>
      <c r="H801" s="6"/>
      <c r="I801" s="6"/>
      <c r="J801" s="6"/>
      <c r="K801" s="6"/>
      <c r="L801" s="6"/>
      <c r="M801" s="6"/>
      <c r="N801" s="6"/>
      <c r="O801" s="6"/>
      <c r="P801" s="6"/>
      <c r="Q801" s="6"/>
      <c r="R801" s="6"/>
      <c r="S801" s="74"/>
      <c r="T801" s="6"/>
      <c r="U801" s="6"/>
      <c r="V801" s="6"/>
      <c r="W801" s="6"/>
    </row>
    <row r="802" spans="1:23" ht="2.1" hidden="1" customHeight="1" x14ac:dyDescent="0.2">
      <c r="A802" s="6"/>
      <c r="B802" s="70"/>
      <c r="C802" s="6"/>
      <c r="D802" s="6"/>
      <c r="E802" s="6"/>
      <c r="F802" s="6"/>
      <c r="G802" s="6"/>
      <c r="H802" s="6"/>
      <c r="I802" s="6"/>
      <c r="J802" s="6"/>
      <c r="K802" s="6"/>
      <c r="L802" s="6"/>
      <c r="M802" s="6"/>
      <c r="N802" s="6"/>
      <c r="O802" s="6"/>
      <c r="P802" s="6"/>
      <c r="Q802" s="6"/>
      <c r="R802" s="6"/>
      <c r="S802" s="74"/>
      <c r="T802" s="6"/>
      <c r="U802" s="6"/>
      <c r="V802" s="6"/>
      <c r="W802" s="6"/>
    </row>
    <row r="803" spans="1:23" ht="2.1" hidden="1" customHeight="1" x14ac:dyDescent="0.2">
      <c r="A803" s="6"/>
      <c r="B803" s="70"/>
      <c r="C803" s="6"/>
      <c r="D803" s="6"/>
      <c r="E803" s="6"/>
      <c r="F803" s="6"/>
      <c r="G803" s="6"/>
      <c r="H803" s="6"/>
      <c r="I803" s="6"/>
      <c r="J803" s="6"/>
      <c r="K803" s="6"/>
      <c r="L803" s="6"/>
      <c r="M803" s="6"/>
      <c r="N803" s="6"/>
      <c r="O803" s="6"/>
      <c r="P803" s="6"/>
      <c r="Q803" s="6"/>
      <c r="R803" s="6"/>
      <c r="S803" s="74"/>
      <c r="T803" s="6"/>
      <c r="U803" s="6"/>
      <c r="V803" s="6"/>
      <c r="W803" s="6"/>
    </row>
    <row r="804" spans="1:23" ht="2.1" hidden="1" customHeight="1" x14ac:dyDescent="0.2">
      <c r="A804" s="6"/>
      <c r="B804" s="70"/>
      <c r="C804" s="6"/>
      <c r="D804" s="6"/>
      <c r="E804" s="6"/>
      <c r="F804" s="6"/>
      <c r="G804" s="6"/>
      <c r="H804" s="6"/>
      <c r="I804" s="6"/>
      <c r="J804" s="6"/>
      <c r="K804" s="6"/>
      <c r="L804" s="6"/>
      <c r="M804" s="6"/>
      <c r="N804" s="6"/>
      <c r="O804" s="6"/>
      <c r="P804" s="6"/>
      <c r="Q804" s="6"/>
      <c r="R804" s="6"/>
      <c r="S804" s="74"/>
      <c r="T804" s="6"/>
      <c r="U804" s="6"/>
      <c r="V804" s="6"/>
      <c r="W804" s="6"/>
    </row>
    <row r="805" spans="1:23" ht="2.1" hidden="1" customHeight="1" x14ac:dyDescent="0.2">
      <c r="A805" s="6"/>
      <c r="B805" s="70"/>
      <c r="C805" s="6"/>
      <c r="D805" s="6"/>
      <c r="E805" s="6"/>
      <c r="F805" s="6"/>
      <c r="G805" s="6"/>
      <c r="H805" s="6"/>
      <c r="I805" s="6"/>
      <c r="J805" s="6"/>
      <c r="K805" s="6"/>
      <c r="L805" s="6"/>
      <c r="M805" s="6"/>
      <c r="N805" s="6"/>
      <c r="O805" s="6"/>
      <c r="P805" s="6"/>
      <c r="Q805" s="6"/>
      <c r="R805" s="6"/>
      <c r="S805" s="74"/>
      <c r="T805" s="6"/>
      <c r="U805" s="6"/>
      <c r="V805" s="6"/>
      <c r="W805" s="6"/>
    </row>
    <row r="806" spans="1:23" ht="2.1" hidden="1" customHeight="1" x14ac:dyDescent="0.2">
      <c r="A806" s="6"/>
      <c r="B806" s="70"/>
      <c r="C806" s="6"/>
      <c r="D806" s="6"/>
      <c r="E806" s="6"/>
      <c r="F806" s="6"/>
      <c r="G806" s="6"/>
      <c r="H806" s="6"/>
      <c r="I806" s="6"/>
      <c r="J806" s="6"/>
      <c r="K806" s="6"/>
      <c r="L806" s="6"/>
      <c r="M806" s="6"/>
      <c r="N806" s="6"/>
      <c r="O806" s="6"/>
      <c r="P806" s="6"/>
      <c r="Q806" s="6"/>
      <c r="R806" s="6"/>
      <c r="S806" s="74"/>
      <c r="T806" s="6"/>
      <c r="U806" s="6"/>
      <c r="V806" s="6"/>
      <c r="W806" s="6"/>
    </row>
    <row r="807" spans="1:23" ht="8.1" hidden="1" customHeight="1" x14ac:dyDescent="0.2">
      <c r="A807" s="6"/>
      <c r="B807" s="66"/>
      <c r="C807" s="11"/>
      <c r="D807" s="11"/>
      <c r="E807" s="11"/>
      <c r="F807" s="11"/>
      <c r="G807" s="11"/>
      <c r="H807" s="11"/>
      <c r="I807" s="11"/>
      <c r="J807" s="11"/>
      <c r="K807" s="11"/>
      <c r="L807" s="11"/>
      <c r="M807" s="11"/>
      <c r="N807" s="11"/>
      <c r="O807" s="11"/>
      <c r="P807" s="11"/>
      <c r="Q807" s="11"/>
      <c r="R807" s="11"/>
      <c r="S807" s="79"/>
      <c r="T807" s="6"/>
      <c r="U807" s="6"/>
      <c r="V807" s="6"/>
      <c r="W807" s="6"/>
    </row>
    <row r="808" spans="1:23" ht="8.1" hidden="1" customHeight="1" x14ac:dyDescent="0.2">
      <c r="A808" s="6"/>
      <c r="B808" s="71"/>
      <c r="C808" s="6"/>
      <c r="D808" s="6"/>
      <c r="E808" s="6"/>
      <c r="F808" s="6"/>
      <c r="G808" s="6"/>
      <c r="H808" s="6"/>
      <c r="I808" s="6"/>
      <c r="J808" s="6"/>
      <c r="K808" s="6"/>
      <c r="L808" s="6"/>
      <c r="M808" s="6"/>
      <c r="N808" s="6"/>
      <c r="O808" s="6"/>
      <c r="P808" s="6"/>
      <c r="Q808" s="6"/>
      <c r="R808" s="6"/>
      <c r="S808" s="6"/>
      <c r="T808" s="6"/>
      <c r="U808" s="6"/>
      <c r="V808" s="6"/>
      <c r="W808" s="6"/>
    </row>
    <row r="809" spans="1:23" ht="8.1" hidden="1" customHeight="1" x14ac:dyDescent="0.2">
      <c r="A809" s="6"/>
      <c r="B809" s="621" t="s">
        <v>274</v>
      </c>
      <c r="C809" s="622"/>
      <c r="D809" s="622"/>
      <c r="E809" s="622"/>
      <c r="F809" s="622"/>
      <c r="G809" s="622"/>
      <c r="H809" s="622"/>
      <c r="I809" s="622"/>
      <c r="J809" s="622"/>
      <c r="K809" s="622"/>
      <c r="L809" s="622"/>
      <c r="M809" s="622"/>
      <c r="N809" s="622"/>
      <c r="O809" s="622"/>
      <c r="P809" s="622"/>
      <c r="Q809" s="622"/>
      <c r="R809" s="622"/>
      <c r="S809" s="623"/>
      <c r="T809" s="6"/>
      <c r="U809" s="6"/>
      <c r="V809" s="6"/>
      <c r="W809" s="6"/>
    </row>
    <row r="810" spans="1:23" ht="8.1" hidden="1" customHeight="1" x14ac:dyDescent="0.2">
      <c r="A810" s="6"/>
      <c r="B810" s="69"/>
      <c r="C810" s="6"/>
      <c r="D810" s="6"/>
      <c r="E810" s="6"/>
      <c r="F810" s="6"/>
      <c r="G810" s="6"/>
      <c r="H810" s="6"/>
      <c r="I810" s="6"/>
      <c r="J810" s="6"/>
      <c r="K810" s="6"/>
      <c r="L810" s="6"/>
      <c r="M810" s="6"/>
      <c r="N810" s="6"/>
      <c r="O810" s="6"/>
      <c r="P810" s="6"/>
      <c r="Q810" s="6"/>
      <c r="R810" s="6"/>
      <c r="S810" s="74"/>
      <c r="T810" s="6"/>
      <c r="U810" s="6"/>
      <c r="V810" s="6"/>
      <c r="W810" s="6"/>
    </row>
    <row r="811" spans="1:23" ht="8.1" hidden="1" customHeight="1" x14ac:dyDescent="0.2">
      <c r="A811" s="6"/>
      <c r="B811" s="70" t="s">
        <v>291</v>
      </c>
      <c r="C811" s="6"/>
      <c r="D811" s="6"/>
      <c r="E811" s="6"/>
      <c r="F811" s="6"/>
      <c r="G811" s="6"/>
      <c r="H811" s="6"/>
      <c r="I811" s="6"/>
      <c r="J811" s="6"/>
      <c r="K811" s="6"/>
      <c r="L811" s="6"/>
      <c r="M811" s="6"/>
      <c r="N811" s="6"/>
      <c r="O811" s="6"/>
      <c r="P811" s="6"/>
      <c r="Q811" s="6"/>
      <c r="R811" s="6"/>
      <c r="S811" s="74"/>
      <c r="T811" s="6"/>
      <c r="U811" s="6"/>
      <c r="V811" s="6"/>
      <c r="W811" s="6"/>
    </row>
    <row r="812" spans="1:23" ht="8.1" hidden="1" customHeight="1" x14ac:dyDescent="0.2">
      <c r="A812" s="6"/>
      <c r="B812" s="70"/>
      <c r="C812" s="6"/>
      <c r="D812" s="6"/>
      <c r="E812" s="6"/>
      <c r="F812" s="6"/>
      <c r="G812" s="6"/>
      <c r="H812" s="6"/>
      <c r="I812" s="6"/>
      <c r="J812" s="6"/>
      <c r="K812" s="6"/>
      <c r="L812" s="6"/>
      <c r="M812" s="6"/>
      <c r="N812" s="6"/>
      <c r="O812" s="6"/>
      <c r="P812" s="6"/>
      <c r="Q812" s="6"/>
      <c r="R812" s="6"/>
      <c r="S812" s="74"/>
      <c r="T812" s="6"/>
      <c r="U812" s="6"/>
      <c r="V812" s="6"/>
      <c r="W812" s="6"/>
    </row>
    <row r="813" spans="1:23" ht="8.1" hidden="1" customHeight="1" x14ac:dyDescent="0.2">
      <c r="A813" s="6"/>
      <c r="B813" s="70" t="s">
        <v>292</v>
      </c>
      <c r="C813" s="6"/>
      <c r="D813" s="6"/>
      <c r="E813" s="6"/>
      <c r="F813" s="6"/>
      <c r="G813" s="6"/>
      <c r="H813" s="6"/>
      <c r="I813" s="6"/>
      <c r="J813" s="6"/>
      <c r="K813" s="6"/>
      <c r="L813" s="6"/>
      <c r="M813" s="6"/>
      <c r="N813" s="6"/>
      <c r="O813" s="6"/>
      <c r="P813" s="6"/>
      <c r="Q813" s="6"/>
      <c r="R813" s="6"/>
      <c r="S813" s="74"/>
      <c r="T813" s="6"/>
      <c r="U813" s="6"/>
      <c r="V813" s="6"/>
      <c r="W813" s="6"/>
    </row>
    <row r="814" spans="1:23" ht="8.1" hidden="1" customHeight="1" x14ac:dyDescent="0.2">
      <c r="A814" s="6"/>
      <c r="B814" s="70"/>
      <c r="C814" s="6"/>
      <c r="D814" s="6"/>
      <c r="E814" s="6"/>
      <c r="F814" s="6"/>
      <c r="G814" s="6"/>
      <c r="H814" s="6"/>
      <c r="I814" s="6"/>
      <c r="J814" s="6"/>
      <c r="K814" s="6"/>
      <c r="L814" s="6"/>
      <c r="M814" s="6"/>
      <c r="N814" s="6"/>
      <c r="O814" s="6"/>
      <c r="P814" s="6"/>
      <c r="Q814" s="6"/>
      <c r="R814" s="6"/>
      <c r="S814" s="74"/>
      <c r="T814" s="6"/>
      <c r="U814" s="6"/>
      <c r="V814" s="6"/>
      <c r="W814" s="6"/>
    </row>
    <row r="815" spans="1:23" ht="8.1" hidden="1" customHeight="1" x14ac:dyDescent="0.2">
      <c r="A815" s="6"/>
      <c r="B815" s="70" t="s">
        <v>293</v>
      </c>
      <c r="C815" s="6"/>
      <c r="D815" s="6"/>
      <c r="E815" s="6"/>
      <c r="F815" s="6"/>
      <c r="G815" s="6"/>
      <c r="H815" s="6"/>
      <c r="I815" s="6"/>
      <c r="J815" s="6"/>
      <c r="K815" s="6"/>
      <c r="L815" s="6"/>
      <c r="M815" s="6"/>
      <c r="N815" s="6"/>
      <c r="O815" s="6"/>
      <c r="P815" s="6"/>
      <c r="Q815" s="6"/>
      <c r="R815" s="6"/>
      <c r="S815" s="74"/>
      <c r="T815" s="6"/>
      <c r="U815" s="6"/>
      <c r="V815" s="6"/>
      <c r="W815" s="6"/>
    </row>
    <row r="816" spans="1:23" ht="8.1" hidden="1" customHeight="1" x14ac:dyDescent="0.2">
      <c r="A816" s="6"/>
      <c r="B816" s="72"/>
      <c r="C816" s="6"/>
      <c r="D816" s="6"/>
      <c r="E816" s="6"/>
      <c r="F816" s="6"/>
      <c r="G816" s="6"/>
      <c r="H816" s="6"/>
      <c r="I816" s="6"/>
      <c r="J816" s="6"/>
      <c r="K816" s="6"/>
      <c r="L816" s="6"/>
      <c r="M816" s="6"/>
      <c r="N816" s="6"/>
      <c r="O816" s="6"/>
      <c r="P816" s="6"/>
      <c r="Q816" s="6"/>
      <c r="R816" s="6"/>
      <c r="S816" s="74"/>
      <c r="T816" s="6"/>
      <c r="U816" s="6"/>
      <c r="V816" s="6"/>
      <c r="W816" s="6"/>
    </row>
    <row r="817" spans="1:23" ht="8.1" hidden="1" customHeight="1" x14ac:dyDescent="0.2">
      <c r="A817" s="6"/>
      <c r="B817" s="70" t="s">
        <v>275</v>
      </c>
      <c r="C817" s="6"/>
      <c r="D817" s="6"/>
      <c r="E817" s="6"/>
      <c r="F817" s="6"/>
      <c r="G817" s="6"/>
      <c r="H817" s="6"/>
      <c r="I817" s="6"/>
      <c r="J817" s="6"/>
      <c r="K817" s="6"/>
      <c r="L817" s="6"/>
      <c r="M817" s="6"/>
      <c r="N817" s="6"/>
      <c r="O817" s="6"/>
      <c r="P817" s="6"/>
      <c r="Q817" s="6"/>
      <c r="R817" s="6"/>
      <c r="S817" s="74"/>
      <c r="T817" s="6"/>
      <c r="U817" s="6"/>
      <c r="V817" s="6"/>
      <c r="W817" s="6"/>
    </row>
    <row r="818" spans="1:23" ht="8.1" hidden="1" customHeight="1" x14ac:dyDescent="0.2">
      <c r="A818" s="6"/>
      <c r="B818" s="70" t="s">
        <v>276</v>
      </c>
      <c r="C818" s="6"/>
      <c r="D818" s="6"/>
      <c r="E818" s="6"/>
      <c r="F818" s="6"/>
      <c r="G818" s="6"/>
      <c r="H818" s="6"/>
      <c r="I818" s="6"/>
      <c r="J818" s="6"/>
      <c r="K818" s="6"/>
      <c r="L818" s="6"/>
      <c r="M818" s="6"/>
      <c r="N818" s="6"/>
      <c r="O818" s="6"/>
      <c r="P818" s="6"/>
      <c r="Q818" s="6"/>
      <c r="R818" s="6"/>
      <c r="S818" s="74"/>
      <c r="T818" s="6"/>
      <c r="U818" s="6"/>
      <c r="V818" s="6"/>
      <c r="W818" s="6"/>
    </row>
    <row r="819" spans="1:23" ht="2.1" hidden="1" customHeight="1" x14ac:dyDescent="0.2">
      <c r="A819" s="6"/>
      <c r="B819" s="70"/>
      <c r="C819" s="6"/>
      <c r="D819" s="6"/>
      <c r="E819" s="6"/>
      <c r="F819" s="6"/>
      <c r="G819" s="6"/>
      <c r="H819" s="6"/>
      <c r="I819" s="6"/>
      <c r="J819" s="6"/>
      <c r="K819" s="6"/>
      <c r="L819" s="6"/>
      <c r="M819" s="6"/>
      <c r="N819" s="6"/>
      <c r="O819" s="6"/>
      <c r="P819" s="6"/>
      <c r="Q819" s="6"/>
      <c r="R819" s="6"/>
      <c r="S819" s="74"/>
      <c r="T819" s="6"/>
      <c r="U819" s="6"/>
      <c r="V819" s="6"/>
      <c r="W819" s="6"/>
    </row>
    <row r="820" spans="1:23" ht="2.1" hidden="1" customHeight="1" x14ac:dyDescent="0.2">
      <c r="A820" s="6"/>
      <c r="B820" s="70"/>
      <c r="C820" s="6"/>
      <c r="D820" s="6"/>
      <c r="E820" s="6"/>
      <c r="F820" s="6"/>
      <c r="G820" s="6"/>
      <c r="H820" s="6"/>
      <c r="I820" s="6"/>
      <c r="J820" s="6"/>
      <c r="K820" s="6"/>
      <c r="L820" s="6"/>
      <c r="M820" s="6"/>
      <c r="N820" s="6"/>
      <c r="O820" s="6"/>
      <c r="P820" s="6"/>
      <c r="Q820" s="6"/>
      <c r="R820" s="6"/>
      <c r="S820" s="74"/>
      <c r="T820" s="6"/>
      <c r="U820" s="6"/>
      <c r="V820" s="6"/>
      <c r="W820" s="6"/>
    </row>
    <row r="821" spans="1:23" ht="2.1" hidden="1" customHeight="1" x14ac:dyDescent="0.2">
      <c r="A821" s="6"/>
      <c r="B821" s="70"/>
      <c r="C821" s="6"/>
      <c r="D821" s="6"/>
      <c r="E821" s="6"/>
      <c r="F821" s="6"/>
      <c r="G821" s="6"/>
      <c r="H821" s="6"/>
      <c r="I821" s="6"/>
      <c r="J821" s="6"/>
      <c r="K821" s="6"/>
      <c r="L821" s="6"/>
      <c r="M821" s="6"/>
      <c r="N821" s="6"/>
      <c r="O821" s="6"/>
      <c r="P821" s="6"/>
      <c r="Q821" s="6"/>
      <c r="R821" s="6"/>
      <c r="S821" s="74"/>
      <c r="T821" s="6"/>
      <c r="U821" s="6"/>
      <c r="V821" s="6"/>
      <c r="W821" s="6"/>
    </row>
    <row r="822" spans="1:23" ht="2.1" hidden="1" customHeight="1" x14ac:dyDescent="0.2">
      <c r="A822" s="6"/>
      <c r="B822" s="70"/>
      <c r="C822" s="6"/>
      <c r="D822" s="6"/>
      <c r="E822" s="6"/>
      <c r="F822" s="6"/>
      <c r="G822" s="6"/>
      <c r="H822" s="6"/>
      <c r="I822" s="6"/>
      <c r="J822" s="6"/>
      <c r="K822" s="6"/>
      <c r="L822" s="6"/>
      <c r="M822" s="6"/>
      <c r="N822" s="6"/>
      <c r="O822" s="6"/>
      <c r="P822" s="6"/>
      <c r="Q822" s="6"/>
      <c r="R822" s="6"/>
      <c r="S822" s="74"/>
      <c r="T822" s="6"/>
      <c r="U822" s="6"/>
      <c r="V822" s="6"/>
      <c r="W822" s="6"/>
    </row>
    <row r="823" spans="1:23" ht="2.1" hidden="1" customHeight="1" x14ac:dyDescent="0.2">
      <c r="A823" s="6"/>
      <c r="B823" s="70"/>
      <c r="C823" s="6"/>
      <c r="D823" s="6"/>
      <c r="E823" s="6"/>
      <c r="F823" s="6"/>
      <c r="G823" s="6"/>
      <c r="H823" s="6"/>
      <c r="I823" s="6"/>
      <c r="J823" s="6"/>
      <c r="K823" s="6"/>
      <c r="L823" s="6"/>
      <c r="M823" s="6"/>
      <c r="N823" s="6"/>
      <c r="O823" s="6"/>
      <c r="P823" s="6"/>
      <c r="Q823" s="6"/>
      <c r="R823" s="6"/>
      <c r="S823" s="74"/>
      <c r="T823" s="6"/>
      <c r="U823" s="6"/>
      <c r="V823" s="6"/>
      <c r="W823" s="6"/>
    </row>
    <row r="824" spans="1:23" ht="2.1" hidden="1" customHeight="1" x14ac:dyDescent="0.2">
      <c r="A824" s="6"/>
      <c r="B824" s="70"/>
      <c r="C824" s="6"/>
      <c r="D824" s="6"/>
      <c r="E824" s="6"/>
      <c r="F824" s="6"/>
      <c r="G824" s="6"/>
      <c r="H824" s="6"/>
      <c r="I824" s="6"/>
      <c r="J824" s="6"/>
      <c r="K824" s="6"/>
      <c r="L824" s="6"/>
      <c r="M824" s="6"/>
      <c r="N824" s="6"/>
      <c r="O824" s="6"/>
      <c r="P824" s="6"/>
      <c r="Q824" s="6"/>
      <c r="R824" s="6"/>
      <c r="S824" s="74"/>
      <c r="T824" s="6"/>
      <c r="U824" s="6"/>
      <c r="V824" s="6"/>
      <c r="W824" s="6"/>
    </row>
    <row r="825" spans="1:23" ht="2.1" hidden="1" customHeight="1" x14ac:dyDescent="0.2">
      <c r="A825" s="6"/>
      <c r="B825" s="70"/>
      <c r="C825" s="6"/>
      <c r="D825" s="6"/>
      <c r="E825" s="6"/>
      <c r="F825" s="6"/>
      <c r="G825" s="6"/>
      <c r="H825" s="6"/>
      <c r="I825" s="6"/>
      <c r="J825" s="6"/>
      <c r="K825" s="6"/>
      <c r="L825" s="6"/>
      <c r="M825" s="6"/>
      <c r="N825" s="6"/>
      <c r="O825" s="6"/>
      <c r="P825" s="6"/>
      <c r="Q825" s="6"/>
      <c r="R825" s="6"/>
      <c r="S825" s="74"/>
      <c r="T825" s="6"/>
      <c r="U825" s="6"/>
      <c r="V825" s="6"/>
      <c r="W825" s="6"/>
    </row>
    <row r="826" spans="1:23" ht="2.1" hidden="1" customHeight="1" x14ac:dyDescent="0.2">
      <c r="A826" s="6"/>
      <c r="B826" s="70"/>
      <c r="C826" s="6"/>
      <c r="D826" s="6"/>
      <c r="E826" s="6"/>
      <c r="F826" s="6"/>
      <c r="G826" s="6"/>
      <c r="H826" s="6"/>
      <c r="I826" s="6"/>
      <c r="J826" s="6"/>
      <c r="K826" s="6"/>
      <c r="L826" s="6"/>
      <c r="M826" s="6"/>
      <c r="N826" s="6"/>
      <c r="O826" s="6"/>
      <c r="P826" s="6"/>
      <c r="Q826" s="6"/>
      <c r="R826" s="6"/>
      <c r="S826" s="74"/>
      <c r="T826" s="6"/>
      <c r="U826" s="6"/>
      <c r="V826" s="6"/>
      <c r="W826" s="6"/>
    </row>
    <row r="827" spans="1:23" ht="2.1" hidden="1" customHeight="1" x14ac:dyDescent="0.2">
      <c r="A827" s="6"/>
      <c r="B827" s="70"/>
      <c r="C827" s="6"/>
      <c r="D827" s="6"/>
      <c r="E827" s="6"/>
      <c r="F827" s="6"/>
      <c r="G827" s="6"/>
      <c r="H827" s="6"/>
      <c r="I827" s="6"/>
      <c r="J827" s="6"/>
      <c r="K827" s="6"/>
      <c r="L827" s="6"/>
      <c r="M827" s="6"/>
      <c r="N827" s="6"/>
      <c r="O827" s="6"/>
      <c r="P827" s="6"/>
      <c r="Q827" s="6"/>
      <c r="R827" s="6"/>
      <c r="S827" s="74"/>
      <c r="T827" s="6"/>
      <c r="U827" s="6"/>
      <c r="V827" s="6"/>
      <c r="W827" s="6"/>
    </row>
    <row r="828" spans="1:23" ht="2.1" hidden="1" customHeight="1" x14ac:dyDescent="0.2">
      <c r="A828" s="6"/>
      <c r="B828" s="70"/>
      <c r="C828" s="6"/>
      <c r="D828" s="6"/>
      <c r="E828" s="6"/>
      <c r="F828" s="6"/>
      <c r="G828" s="6"/>
      <c r="H828" s="6"/>
      <c r="I828" s="6"/>
      <c r="J828" s="6"/>
      <c r="K828" s="6"/>
      <c r="L828" s="6"/>
      <c r="M828" s="6"/>
      <c r="N828" s="6"/>
      <c r="O828" s="6"/>
      <c r="P828" s="6"/>
      <c r="Q828" s="6"/>
      <c r="R828" s="6"/>
      <c r="S828" s="74"/>
      <c r="T828" s="6"/>
      <c r="U828" s="6"/>
      <c r="V828" s="6"/>
      <c r="W828" s="6"/>
    </row>
    <row r="829" spans="1:23" ht="2.1" hidden="1" customHeight="1" x14ac:dyDescent="0.2">
      <c r="A829" s="6"/>
      <c r="B829" s="70"/>
      <c r="C829" s="6"/>
      <c r="D829" s="6"/>
      <c r="E829" s="6"/>
      <c r="F829" s="6"/>
      <c r="G829" s="6"/>
      <c r="H829" s="6"/>
      <c r="I829" s="6"/>
      <c r="J829" s="6"/>
      <c r="K829" s="6"/>
      <c r="L829" s="6"/>
      <c r="M829" s="6"/>
      <c r="N829" s="6"/>
      <c r="O829" s="6"/>
      <c r="P829" s="6"/>
      <c r="Q829" s="6"/>
      <c r="R829" s="6"/>
      <c r="S829" s="74"/>
      <c r="T829" s="6"/>
      <c r="U829" s="6"/>
      <c r="V829" s="6"/>
      <c r="W829" s="6"/>
    </row>
    <row r="830" spans="1:23" ht="2.1" hidden="1" customHeight="1" x14ac:dyDescent="0.2">
      <c r="A830" s="6"/>
      <c r="B830" s="70"/>
      <c r="C830" s="6"/>
      <c r="D830" s="6"/>
      <c r="E830" s="6"/>
      <c r="F830" s="6"/>
      <c r="G830" s="6"/>
      <c r="H830" s="6"/>
      <c r="I830" s="6"/>
      <c r="J830" s="6"/>
      <c r="K830" s="6"/>
      <c r="L830" s="6"/>
      <c r="M830" s="6"/>
      <c r="N830" s="6"/>
      <c r="O830" s="6"/>
      <c r="P830" s="6"/>
      <c r="Q830" s="6"/>
      <c r="R830" s="6"/>
      <c r="S830" s="74"/>
      <c r="T830" s="6"/>
      <c r="U830" s="6"/>
      <c r="V830" s="6"/>
      <c r="W830" s="6"/>
    </row>
    <row r="831" spans="1:23" ht="2.1" hidden="1" customHeight="1" x14ac:dyDescent="0.2">
      <c r="A831" s="6"/>
      <c r="B831" s="70"/>
      <c r="C831" s="6"/>
      <c r="D831" s="6"/>
      <c r="E831" s="6"/>
      <c r="F831" s="6"/>
      <c r="G831" s="6"/>
      <c r="H831" s="6"/>
      <c r="I831" s="6"/>
      <c r="J831" s="6"/>
      <c r="K831" s="6"/>
      <c r="L831" s="6"/>
      <c r="M831" s="6"/>
      <c r="N831" s="6"/>
      <c r="O831" s="6"/>
      <c r="P831" s="6"/>
      <c r="Q831" s="6"/>
      <c r="R831" s="6"/>
      <c r="S831" s="74"/>
      <c r="T831" s="6"/>
      <c r="U831" s="6"/>
      <c r="V831" s="6"/>
      <c r="W831" s="6"/>
    </row>
    <row r="832" spans="1:23" ht="2.1" hidden="1" customHeight="1" x14ac:dyDescent="0.2">
      <c r="A832" s="6"/>
      <c r="B832" s="70"/>
      <c r="C832" s="6"/>
      <c r="D832" s="6"/>
      <c r="E832" s="6"/>
      <c r="F832" s="6"/>
      <c r="G832" s="6"/>
      <c r="H832" s="6"/>
      <c r="I832" s="6"/>
      <c r="J832" s="6"/>
      <c r="K832" s="6"/>
      <c r="L832" s="6"/>
      <c r="M832" s="6"/>
      <c r="N832" s="6"/>
      <c r="O832" s="6"/>
      <c r="P832" s="6"/>
      <c r="Q832" s="6"/>
      <c r="R832" s="6"/>
      <c r="S832" s="74"/>
      <c r="T832" s="6"/>
      <c r="U832" s="6"/>
      <c r="V832" s="6"/>
      <c r="W832" s="6"/>
    </row>
    <row r="833" spans="1:23" ht="2.1" hidden="1" customHeight="1" x14ac:dyDescent="0.2">
      <c r="A833" s="6"/>
      <c r="B833" s="70"/>
      <c r="C833" s="6"/>
      <c r="D833" s="6"/>
      <c r="E833" s="6"/>
      <c r="F833" s="6"/>
      <c r="G833" s="6"/>
      <c r="H833" s="6"/>
      <c r="I833" s="6"/>
      <c r="J833" s="6"/>
      <c r="K833" s="6"/>
      <c r="L833" s="6"/>
      <c r="M833" s="6"/>
      <c r="N833" s="6"/>
      <c r="O833" s="6"/>
      <c r="P833" s="6"/>
      <c r="Q833" s="6"/>
      <c r="R833" s="6"/>
      <c r="S833" s="74"/>
      <c r="T833" s="6"/>
      <c r="U833" s="6"/>
      <c r="V833" s="6"/>
      <c r="W833" s="6"/>
    </row>
    <row r="834" spans="1:23" ht="2.1" hidden="1" customHeight="1" x14ac:dyDescent="0.2">
      <c r="A834" s="6"/>
      <c r="B834" s="70"/>
      <c r="C834" s="6"/>
      <c r="D834" s="6"/>
      <c r="E834" s="6"/>
      <c r="F834" s="6"/>
      <c r="G834" s="6"/>
      <c r="H834" s="6"/>
      <c r="I834" s="6"/>
      <c r="J834" s="6"/>
      <c r="K834" s="6"/>
      <c r="L834" s="6"/>
      <c r="M834" s="6"/>
      <c r="N834" s="6"/>
      <c r="O834" s="6"/>
      <c r="P834" s="6"/>
      <c r="Q834" s="6"/>
      <c r="R834" s="6"/>
      <c r="S834" s="74"/>
      <c r="T834" s="6"/>
      <c r="U834" s="6"/>
      <c r="V834" s="6"/>
      <c r="W834" s="6"/>
    </row>
    <row r="835" spans="1:23" ht="2.1" hidden="1" customHeight="1" x14ac:dyDescent="0.2">
      <c r="A835" s="6"/>
      <c r="B835" s="70"/>
      <c r="C835" s="6"/>
      <c r="D835" s="6"/>
      <c r="E835" s="6"/>
      <c r="F835" s="6"/>
      <c r="G835" s="6"/>
      <c r="H835" s="6"/>
      <c r="I835" s="6"/>
      <c r="J835" s="6"/>
      <c r="K835" s="6"/>
      <c r="L835" s="6"/>
      <c r="M835" s="6"/>
      <c r="N835" s="6"/>
      <c r="O835" s="6"/>
      <c r="P835" s="6"/>
      <c r="Q835" s="6"/>
      <c r="R835" s="6"/>
      <c r="S835" s="74"/>
      <c r="T835" s="6"/>
      <c r="U835" s="6"/>
      <c r="V835" s="6"/>
      <c r="W835" s="6"/>
    </row>
    <row r="836" spans="1:23" ht="2.1" hidden="1" customHeight="1" x14ac:dyDescent="0.2">
      <c r="A836" s="6"/>
      <c r="B836" s="70"/>
      <c r="C836" s="6"/>
      <c r="D836" s="6"/>
      <c r="E836" s="6"/>
      <c r="F836" s="6"/>
      <c r="G836" s="6"/>
      <c r="H836" s="6"/>
      <c r="I836" s="6"/>
      <c r="J836" s="6"/>
      <c r="K836" s="6"/>
      <c r="L836" s="6"/>
      <c r="M836" s="6"/>
      <c r="N836" s="6"/>
      <c r="O836" s="6"/>
      <c r="P836" s="6"/>
      <c r="Q836" s="6"/>
      <c r="R836" s="6"/>
      <c r="S836" s="74"/>
      <c r="T836" s="6"/>
      <c r="U836" s="6"/>
      <c r="V836" s="6"/>
      <c r="W836" s="6"/>
    </row>
    <row r="837" spans="1:23" ht="2.1" hidden="1" customHeight="1" x14ac:dyDescent="0.2">
      <c r="A837" s="6"/>
      <c r="B837" s="70"/>
      <c r="C837" s="6"/>
      <c r="D837" s="6"/>
      <c r="E837" s="6"/>
      <c r="F837" s="6"/>
      <c r="G837" s="6"/>
      <c r="H837" s="6"/>
      <c r="I837" s="6"/>
      <c r="J837" s="6"/>
      <c r="K837" s="6"/>
      <c r="L837" s="6"/>
      <c r="M837" s="6"/>
      <c r="N837" s="6"/>
      <c r="O837" s="6"/>
      <c r="P837" s="6"/>
      <c r="Q837" s="6"/>
      <c r="R837" s="6"/>
      <c r="S837" s="74"/>
      <c r="T837" s="6"/>
      <c r="U837" s="6"/>
      <c r="V837" s="6"/>
      <c r="W837" s="6"/>
    </row>
    <row r="838" spans="1:23" ht="2.1" hidden="1" customHeight="1" x14ac:dyDescent="0.2">
      <c r="A838" s="6"/>
      <c r="B838" s="70"/>
      <c r="C838" s="6"/>
      <c r="D838" s="6"/>
      <c r="E838" s="6"/>
      <c r="F838" s="6"/>
      <c r="G838" s="6"/>
      <c r="H838" s="6"/>
      <c r="I838" s="6"/>
      <c r="J838" s="6"/>
      <c r="K838" s="6"/>
      <c r="L838" s="6"/>
      <c r="M838" s="6"/>
      <c r="N838" s="6"/>
      <c r="O838" s="6"/>
      <c r="P838" s="6"/>
      <c r="Q838" s="6"/>
      <c r="R838" s="6"/>
      <c r="S838" s="74"/>
      <c r="T838" s="6"/>
      <c r="U838" s="6"/>
      <c r="V838" s="6"/>
      <c r="W838" s="6"/>
    </row>
    <row r="839" spans="1:23" ht="2.1" hidden="1" customHeight="1" x14ac:dyDescent="0.2">
      <c r="A839" s="6"/>
      <c r="B839" s="70"/>
      <c r="C839" s="6"/>
      <c r="D839" s="6"/>
      <c r="E839" s="6"/>
      <c r="F839" s="6"/>
      <c r="G839" s="6"/>
      <c r="H839" s="6"/>
      <c r="I839" s="6"/>
      <c r="J839" s="6"/>
      <c r="K839" s="6"/>
      <c r="L839" s="6"/>
      <c r="M839" s="6"/>
      <c r="N839" s="6"/>
      <c r="O839" s="6"/>
      <c r="P839" s="6"/>
      <c r="Q839" s="6"/>
      <c r="R839" s="6"/>
      <c r="S839" s="74"/>
      <c r="T839" s="6"/>
      <c r="U839" s="6"/>
      <c r="V839" s="6"/>
      <c r="W839" s="6"/>
    </row>
    <row r="840" spans="1:23" ht="2.1" hidden="1" customHeight="1" x14ac:dyDescent="0.2">
      <c r="A840" s="6"/>
      <c r="B840" s="70"/>
      <c r="C840" s="6"/>
      <c r="D840" s="6"/>
      <c r="E840" s="6"/>
      <c r="F840" s="6"/>
      <c r="G840" s="6"/>
      <c r="H840" s="6"/>
      <c r="I840" s="6"/>
      <c r="J840" s="6"/>
      <c r="K840" s="6"/>
      <c r="L840" s="6"/>
      <c r="M840" s="6"/>
      <c r="N840" s="6"/>
      <c r="O840" s="6"/>
      <c r="P840" s="6"/>
      <c r="Q840" s="6"/>
      <c r="R840" s="6"/>
      <c r="S840" s="74"/>
      <c r="T840" s="6"/>
      <c r="U840" s="6"/>
      <c r="V840" s="6"/>
      <c r="W840" s="6"/>
    </row>
    <row r="841" spans="1:23" ht="2.1" hidden="1" customHeight="1" x14ac:dyDescent="0.2">
      <c r="A841" s="6"/>
      <c r="B841" s="70"/>
      <c r="C841" s="6"/>
      <c r="D841" s="6"/>
      <c r="E841" s="6"/>
      <c r="F841" s="6"/>
      <c r="G841" s="6"/>
      <c r="H841" s="6"/>
      <c r="I841" s="6"/>
      <c r="J841" s="6"/>
      <c r="K841" s="6"/>
      <c r="L841" s="6"/>
      <c r="M841" s="6"/>
      <c r="N841" s="6"/>
      <c r="O841" s="6"/>
      <c r="P841" s="6"/>
      <c r="Q841" s="6"/>
      <c r="R841" s="6"/>
      <c r="S841" s="74"/>
      <c r="T841" s="6"/>
      <c r="U841" s="6"/>
      <c r="V841" s="6"/>
      <c r="W841" s="6"/>
    </row>
    <row r="842" spans="1:23" ht="2.1" hidden="1" customHeight="1" x14ac:dyDescent="0.2">
      <c r="A842" s="6"/>
      <c r="B842" s="70"/>
      <c r="C842" s="6"/>
      <c r="D842" s="6"/>
      <c r="E842" s="6"/>
      <c r="F842" s="6"/>
      <c r="G842" s="6"/>
      <c r="H842" s="6"/>
      <c r="I842" s="6"/>
      <c r="J842" s="6"/>
      <c r="K842" s="6"/>
      <c r="L842" s="6"/>
      <c r="M842" s="6"/>
      <c r="N842" s="6"/>
      <c r="O842" s="6"/>
      <c r="P842" s="6"/>
      <c r="Q842" s="6"/>
      <c r="R842" s="6"/>
      <c r="S842" s="74"/>
      <c r="T842" s="6"/>
      <c r="U842" s="6"/>
      <c r="V842" s="6"/>
      <c r="W842" s="6"/>
    </row>
    <row r="843" spans="1:23" ht="2.1" hidden="1" customHeight="1" x14ac:dyDescent="0.2">
      <c r="A843" s="6"/>
      <c r="B843" s="70"/>
      <c r="C843" s="6"/>
      <c r="D843" s="6"/>
      <c r="E843" s="6"/>
      <c r="F843" s="6"/>
      <c r="G843" s="6"/>
      <c r="H843" s="6"/>
      <c r="I843" s="6"/>
      <c r="J843" s="6"/>
      <c r="K843" s="6"/>
      <c r="L843" s="6"/>
      <c r="M843" s="6"/>
      <c r="N843" s="6"/>
      <c r="O843" s="6"/>
      <c r="P843" s="6"/>
      <c r="Q843" s="6"/>
      <c r="R843" s="6"/>
      <c r="S843" s="74"/>
      <c r="T843" s="6"/>
      <c r="U843" s="6"/>
      <c r="V843" s="6"/>
      <c r="W843" s="6"/>
    </row>
    <row r="844" spans="1:23" ht="8.1" hidden="1" customHeight="1" x14ac:dyDescent="0.2">
      <c r="A844" s="6"/>
      <c r="B844" s="66"/>
      <c r="C844" s="11"/>
      <c r="D844" s="11"/>
      <c r="E844" s="11"/>
      <c r="F844" s="11"/>
      <c r="G844" s="11"/>
      <c r="H844" s="11"/>
      <c r="I844" s="11"/>
      <c r="J844" s="11"/>
      <c r="K844" s="11"/>
      <c r="L844" s="11"/>
      <c r="M844" s="11"/>
      <c r="N844" s="11"/>
      <c r="O844" s="11"/>
      <c r="P844" s="11"/>
      <c r="Q844" s="11"/>
      <c r="R844" s="11"/>
      <c r="S844" s="79"/>
      <c r="T844" s="6"/>
      <c r="U844" s="6"/>
      <c r="V844" s="6"/>
      <c r="W844" s="6"/>
    </row>
    <row r="845" spans="1:23" ht="8.1" hidden="1" customHeight="1" x14ac:dyDescent="0.2">
      <c r="A845" s="6"/>
      <c r="B845" s="71"/>
      <c r="C845" s="6"/>
      <c r="D845" s="6"/>
      <c r="E845" s="6"/>
      <c r="F845" s="6"/>
      <c r="G845" s="6"/>
      <c r="H845" s="6"/>
      <c r="I845" s="6"/>
      <c r="J845" s="6"/>
      <c r="K845" s="6"/>
      <c r="L845" s="6"/>
      <c r="M845" s="6"/>
      <c r="N845" s="6"/>
      <c r="O845" s="6"/>
      <c r="P845" s="6"/>
      <c r="Q845" s="6"/>
      <c r="R845" s="6"/>
      <c r="S845" s="6"/>
      <c r="T845" s="6"/>
      <c r="U845" s="6"/>
      <c r="V845" s="6"/>
      <c r="W845" s="6"/>
    </row>
    <row r="846" spans="1:23" ht="8.1" hidden="1" customHeight="1" x14ac:dyDescent="0.2">
      <c r="A846" s="6"/>
      <c r="B846" s="621" t="s">
        <v>277</v>
      </c>
      <c r="C846" s="622"/>
      <c r="D846" s="622"/>
      <c r="E846" s="622"/>
      <c r="F846" s="622"/>
      <c r="G846" s="622"/>
      <c r="H846" s="622"/>
      <c r="I846" s="622"/>
      <c r="J846" s="622"/>
      <c r="K846" s="622"/>
      <c r="L846" s="622"/>
      <c r="M846" s="622"/>
      <c r="N846" s="622"/>
      <c r="O846" s="622"/>
      <c r="P846" s="622"/>
      <c r="Q846" s="622"/>
      <c r="R846" s="622"/>
      <c r="S846" s="623"/>
      <c r="T846" s="6"/>
      <c r="U846" s="6"/>
      <c r="V846" s="6"/>
      <c r="W846" s="6"/>
    </row>
    <row r="847" spans="1:23" ht="8.1" hidden="1" customHeight="1" x14ac:dyDescent="0.2">
      <c r="A847" s="6"/>
      <c r="B847" s="69"/>
      <c r="C847" s="6"/>
      <c r="D847" s="6"/>
      <c r="E847" s="6"/>
      <c r="F847" s="6"/>
      <c r="G847" s="6"/>
      <c r="H847" s="6"/>
      <c r="I847" s="6"/>
      <c r="J847" s="6"/>
      <c r="K847" s="6"/>
      <c r="L847" s="6"/>
      <c r="M847" s="6"/>
      <c r="N847" s="6"/>
      <c r="O847" s="6"/>
      <c r="P847" s="6"/>
      <c r="Q847" s="6"/>
      <c r="R847" s="6"/>
      <c r="S847" s="74"/>
      <c r="T847" s="6"/>
      <c r="U847" s="6"/>
      <c r="V847" s="6"/>
      <c r="W847" s="6"/>
    </row>
    <row r="848" spans="1:23" ht="8.1" hidden="1" customHeight="1" x14ac:dyDescent="0.2">
      <c r="A848" s="6"/>
      <c r="B848" s="70" t="s">
        <v>396</v>
      </c>
      <c r="C848" s="6"/>
      <c r="D848" s="6"/>
      <c r="E848" s="6"/>
      <c r="F848" s="6"/>
      <c r="G848" s="6"/>
      <c r="H848" s="6"/>
      <c r="I848" s="6"/>
      <c r="J848" s="6"/>
      <c r="K848" s="6"/>
      <c r="L848" s="6"/>
      <c r="M848" s="6"/>
      <c r="N848" s="6"/>
      <c r="O848" s="6"/>
      <c r="P848" s="6"/>
      <c r="Q848" s="6"/>
      <c r="R848" s="6"/>
      <c r="S848" s="74"/>
      <c r="T848" s="6"/>
      <c r="U848" s="6"/>
      <c r="V848" s="6"/>
      <c r="W848" s="6"/>
    </row>
    <row r="849" spans="1:23" ht="8.1" hidden="1" customHeight="1" x14ac:dyDescent="0.2">
      <c r="A849" s="6"/>
      <c r="B849" s="70"/>
      <c r="C849" s="6"/>
      <c r="D849" s="6"/>
      <c r="E849" s="6"/>
      <c r="F849" s="6"/>
      <c r="G849" s="6"/>
      <c r="H849" s="6"/>
      <c r="I849" s="6"/>
      <c r="J849" s="6"/>
      <c r="K849" s="6"/>
      <c r="L849" s="6"/>
      <c r="M849" s="6"/>
      <c r="N849" s="6"/>
      <c r="O849" s="6"/>
      <c r="P849" s="6"/>
      <c r="Q849" s="6"/>
      <c r="R849" s="6"/>
      <c r="S849" s="74"/>
      <c r="T849" s="6"/>
      <c r="U849" s="6"/>
      <c r="V849" s="6"/>
      <c r="W849" s="6"/>
    </row>
    <row r="850" spans="1:23" ht="8.1" hidden="1" customHeight="1" x14ac:dyDescent="0.2">
      <c r="A850" s="6"/>
      <c r="B850" s="70" t="s">
        <v>294</v>
      </c>
      <c r="C850" s="6"/>
      <c r="D850" s="6"/>
      <c r="E850" s="6"/>
      <c r="F850" s="6"/>
      <c r="G850" s="6"/>
      <c r="H850" s="6"/>
      <c r="I850" s="6"/>
      <c r="J850" s="6"/>
      <c r="K850" s="6"/>
      <c r="L850" s="6"/>
      <c r="M850" s="6"/>
      <c r="N850" s="6"/>
      <c r="O850" s="6"/>
      <c r="P850" s="6"/>
      <c r="Q850" s="6"/>
      <c r="R850" s="6"/>
      <c r="S850" s="74"/>
      <c r="T850" s="6"/>
      <c r="U850" s="6"/>
      <c r="V850" s="6"/>
      <c r="W850" s="6"/>
    </row>
    <row r="851" spans="1:23" ht="8.1" hidden="1" customHeight="1" x14ac:dyDescent="0.2">
      <c r="A851" s="6"/>
      <c r="B851" s="70"/>
      <c r="C851" s="6"/>
      <c r="D851" s="6"/>
      <c r="E851" s="6"/>
      <c r="F851" s="6"/>
      <c r="G851" s="6"/>
      <c r="H851" s="6"/>
      <c r="I851" s="6"/>
      <c r="J851" s="6"/>
      <c r="K851" s="6"/>
      <c r="L851" s="6"/>
      <c r="M851" s="6"/>
      <c r="N851" s="6"/>
      <c r="O851" s="6"/>
      <c r="P851" s="6"/>
      <c r="Q851" s="6"/>
      <c r="R851" s="6"/>
      <c r="S851" s="74"/>
      <c r="T851" s="6"/>
      <c r="U851" s="6"/>
      <c r="V851" s="6"/>
      <c r="W851" s="6"/>
    </row>
    <row r="852" spans="1:23" ht="8.1" hidden="1" customHeight="1" x14ac:dyDescent="0.2">
      <c r="A852" s="6"/>
      <c r="B852" s="70" t="s">
        <v>397</v>
      </c>
      <c r="C852" s="6"/>
      <c r="D852" s="6"/>
      <c r="E852" s="6"/>
      <c r="F852" s="6"/>
      <c r="G852" s="6"/>
      <c r="H852" s="6"/>
      <c r="I852" s="6"/>
      <c r="J852" s="6"/>
      <c r="K852" s="6"/>
      <c r="L852" s="6"/>
      <c r="M852" s="6"/>
      <c r="N852" s="6"/>
      <c r="O852" s="6"/>
      <c r="P852" s="6"/>
      <c r="Q852" s="6"/>
      <c r="R852" s="6"/>
      <c r="S852" s="74"/>
      <c r="T852" s="6"/>
      <c r="U852" s="6"/>
      <c r="V852" s="6"/>
      <c r="W852" s="6"/>
    </row>
    <row r="853" spans="1:23" ht="2.1" hidden="1" customHeight="1" x14ac:dyDescent="0.2">
      <c r="A853" s="6"/>
      <c r="B853" s="70"/>
      <c r="C853" s="6"/>
      <c r="D853" s="6"/>
      <c r="E853" s="6"/>
      <c r="F853" s="6"/>
      <c r="G853" s="6"/>
      <c r="H853" s="6"/>
      <c r="I853" s="6"/>
      <c r="J853" s="6"/>
      <c r="K853" s="6"/>
      <c r="L853" s="6"/>
      <c r="M853" s="6"/>
      <c r="N853" s="6"/>
      <c r="O853" s="6"/>
      <c r="P853" s="6"/>
      <c r="Q853" s="6"/>
      <c r="R853" s="6"/>
      <c r="S853" s="74"/>
      <c r="T853" s="6"/>
      <c r="U853" s="6"/>
      <c r="V853" s="6"/>
      <c r="W853" s="6"/>
    </row>
    <row r="854" spans="1:23" ht="2.1" hidden="1" customHeight="1" x14ac:dyDescent="0.2">
      <c r="A854" s="6"/>
      <c r="B854" s="70"/>
      <c r="C854" s="6"/>
      <c r="D854" s="6"/>
      <c r="E854" s="6"/>
      <c r="F854" s="6"/>
      <c r="G854" s="6"/>
      <c r="H854" s="6"/>
      <c r="I854" s="6"/>
      <c r="J854" s="6"/>
      <c r="K854" s="6"/>
      <c r="L854" s="6"/>
      <c r="M854" s="6"/>
      <c r="N854" s="6"/>
      <c r="O854" s="6"/>
      <c r="P854" s="6"/>
      <c r="Q854" s="6"/>
      <c r="R854" s="6"/>
      <c r="S854" s="74"/>
      <c r="T854" s="6"/>
      <c r="U854" s="6"/>
      <c r="V854" s="6"/>
      <c r="W854" s="6"/>
    </row>
    <row r="855" spans="1:23" ht="2.1" hidden="1" customHeight="1" x14ac:dyDescent="0.2">
      <c r="A855" s="6"/>
      <c r="B855" s="70"/>
      <c r="C855" s="6"/>
      <c r="D855" s="6"/>
      <c r="E855" s="6"/>
      <c r="F855" s="6"/>
      <c r="G855" s="6"/>
      <c r="H855" s="6"/>
      <c r="I855" s="6"/>
      <c r="J855" s="6"/>
      <c r="K855" s="6"/>
      <c r="L855" s="6"/>
      <c r="M855" s="6"/>
      <c r="N855" s="6"/>
      <c r="O855" s="6"/>
      <c r="P855" s="6"/>
      <c r="Q855" s="6"/>
      <c r="R855" s="6"/>
      <c r="S855" s="74"/>
      <c r="T855" s="6"/>
      <c r="U855" s="6"/>
      <c r="V855" s="6"/>
      <c r="W855" s="6"/>
    </row>
    <row r="856" spans="1:23" ht="2.1" hidden="1" customHeight="1" x14ac:dyDescent="0.2">
      <c r="A856" s="6"/>
      <c r="B856" s="70"/>
      <c r="C856" s="6"/>
      <c r="D856" s="6"/>
      <c r="E856" s="6"/>
      <c r="F856" s="6"/>
      <c r="G856" s="6"/>
      <c r="H856" s="6"/>
      <c r="I856" s="6"/>
      <c r="J856" s="6"/>
      <c r="K856" s="6"/>
      <c r="L856" s="6"/>
      <c r="M856" s="6"/>
      <c r="N856" s="6"/>
      <c r="O856" s="6"/>
      <c r="P856" s="6"/>
      <c r="Q856" s="6"/>
      <c r="R856" s="6"/>
      <c r="S856" s="74"/>
      <c r="T856" s="6"/>
      <c r="U856" s="6"/>
      <c r="V856" s="6"/>
      <c r="W856" s="6"/>
    </row>
    <row r="857" spans="1:23" ht="2.1" hidden="1" customHeight="1" x14ac:dyDescent="0.2">
      <c r="A857" s="6"/>
      <c r="B857" s="70"/>
      <c r="C857" s="6"/>
      <c r="D857" s="6"/>
      <c r="E857" s="6"/>
      <c r="F857" s="6"/>
      <c r="G857" s="6"/>
      <c r="H857" s="6"/>
      <c r="I857" s="6"/>
      <c r="J857" s="6"/>
      <c r="K857" s="6"/>
      <c r="L857" s="6"/>
      <c r="M857" s="6"/>
      <c r="N857" s="6"/>
      <c r="O857" s="6"/>
      <c r="P857" s="6"/>
      <c r="Q857" s="6"/>
      <c r="R857" s="6"/>
      <c r="S857" s="74"/>
      <c r="T857" s="6"/>
      <c r="U857" s="6"/>
      <c r="V857" s="6"/>
      <c r="W857" s="6"/>
    </row>
    <row r="858" spans="1:23" ht="2.1" hidden="1" customHeight="1" x14ac:dyDescent="0.2">
      <c r="A858" s="6"/>
      <c r="B858" s="70"/>
      <c r="C858" s="6"/>
      <c r="D858" s="6"/>
      <c r="E858" s="6"/>
      <c r="F858" s="6"/>
      <c r="G858" s="6"/>
      <c r="H858" s="6"/>
      <c r="I858" s="6"/>
      <c r="J858" s="6"/>
      <c r="K858" s="6"/>
      <c r="L858" s="6"/>
      <c r="M858" s="6"/>
      <c r="N858" s="6"/>
      <c r="O858" s="6"/>
      <c r="P858" s="6"/>
      <c r="Q858" s="6"/>
      <c r="R858" s="6"/>
      <c r="S858" s="74"/>
      <c r="T858" s="6"/>
      <c r="U858" s="6"/>
      <c r="V858" s="6"/>
      <c r="W858" s="6"/>
    </row>
    <row r="859" spans="1:23" ht="2.1" hidden="1" customHeight="1" x14ac:dyDescent="0.2">
      <c r="A859" s="6"/>
      <c r="B859" s="70"/>
      <c r="C859" s="6"/>
      <c r="D859" s="6"/>
      <c r="E859" s="6"/>
      <c r="F859" s="6"/>
      <c r="G859" s="6"/>
      <c r="H859" s="6"/>
      <c r="I859" s="6"/>
      <c r="J859" s="6"/>
      <c r="K859" s="6"/>
      <c r="L859" s="6"/>
      <c r="M859" s="6"/>
      <c r="N859" s="6"/>
      <c r="O859" s="6"/>
      <c r="P859" s="6"/>
      <c r="Q859" s="6"/>
      <c r="R859" s="6"/>
      <c r="S859" s="74"/>
      <c r="T859" s="6"/>
      <c r="U859" s="6"/>
      <c r="V859" s="6"/>
      <c r="W859" s="6"/>
    </row>
    <row r="860" spans="1:23" ht="2.1" hidden="1" customHeight="1" x14ac:dyDescent="0.2">
      <c r="A860" s="6"/>
      <c r="B860" s="70"/>
      <c r="C860" s="6"/>
      <c r="D860" s="6"/>
      <c r="E860" s="6"/>
      <c r="F860" s="6"/>
      <c r="G860" s="6"/>
      <c r="H860" s="6"/>
      <c r="I860" s="6"/>
      <c r="J860" s="6"/>
      <c r="K860" s="6"/>
      <c r="L860" s="6"/>
      <c r="M860" s="6"/>
      <c r="N860" s="6"/>
      <c r="O860" s="6"/>
      <c r="P860" s="6"/>
      <c r="Q860" s="6"/>
      <c r="R860" s="6"/>
      <c r="S860" s="74"/>
      <c r="T860" s="6"/>
      <c r="U860" s="6"/>
      <c r="V860" s="6"/>
      <c r="W860" s="6"/>
    </row>
    <row r="861" spans="1:23" ht="2.1" hidden="1" customHeight="1" x14ac:dyDescent="0.2">
      <c r="A861" s="6"/>
      <c r="B861" s="70"/>
      <c r="C861" s="6"/>
      <c r="D861" s="6"/>
      <c r="E861" s="6"/>
      <c r="F861" s="6"/>
      <c r="G861" s="6"/>
      <c r="H861" s="6"/>
      <c r="I861" s="6"/>
      <c r="J861" s="6"/>
      <c r="K861" s="6"/>
      <c r="L861" s="6"/>
      <c r="M861" s="6"/>
      <c r="N861" s="6"/>
      <c r="O861" s="6"/>
      <c r="P861" s="6"/>
      <c r="Q861" s="6"/>
      <c r="R861" s="6"/>
      <c r="S861" s="74"/>
      <c r="T861" s="6"/>
      <c r="U861" s="6"/>
      <c r="V861" s="6"/>
      <c r="W861" s="6"/>
    </row>
    <row r="862" spans="1:23" ht="2.1" hidden="1" customHeight="1" x14ac:dyDescent="0.2">
      <c r="A862" s="6"/>
      <c r="B862" s="70"/>
      <c r="C862" s="6"/>
      <c r="D862" s="6"/>
      <c r="E862" s="6"/>
      <c r="F862" s="6"/>
      <c r="G862" s="6"/>
      <c r="H862" s="6"/>
      <c r="I862" s="6"/>
      <c r="J862" s="6"/>
      <c r="K862" s="6"/>
      <c r="L862" s="6"/>
      <c r="M862" s="6"/>
      <c r="N862" s="6"/>
      <c r="O862" s="6"/>
      <c r="P862" s="6"/>
      <c r="Q862" s="6"/>
      <c r="R862" s="6"/>
      <c r="S862" s="74"/>
      <c r="T862" s="6"/>
      <c r="U862" s="6"/>
      <c r="V862" s="6"/>
      <c r="W862" s="6"/>
    </row>
    <row r="863" spans="1:23" ht="2.1" hidden="1" customHeight="1" x14ac:dyDescent="0.2">
      <c r="A863" s="6"/>
      <c r="B863" s="70"/>
      <c r="C863" s="6"/>
      <c r="D863" s="6"/>
      <c r="E863" s="6"/>
      <c r="F863" s="6"/>
      <c r="G863" s="6"/>
      <c r="H863" s="6"/>
      <c r="I863" s="6"/>
      <c r="J863" s="6"/>
      <c r="K863" s="6"/>
      <c r="L863" s="6"/>
      <c r="M863" s="6"/>
      <c r="N863" s="6"/>
      <c r="O863" s="6"/>
      <c r="P863" s="6"/>
      <c r="Q863" s="6"/>
      <c r="R863" s="6"/>
      <c r="S863" s="74"/>
      <c r="T863" s="6"/>
      <c r="U863" s="6"/>
      <c r="V863" s="6"/>
      <c r="W863" s="6"/>
    </row>
    <row r="864" spans="1:23" ht="2.1" hidden="1" customHeight="1" x14ac:dyDescent="0.2">
      <c r="A864" s="6"/>
      <c r="B864" s="70"/>
      <c r="C864" s="6"/>
      <c r="D864" s="6"/>
      <c r="E864" s="6"/>
      <c r="F864" s="6"/>
      <c r="G864" s="6"/>
      <c r="H864" s="6"/>
      <c r="I864" s="6"/>
      <c r="J864" s="6"/>
      <c r="K864" s="6"/>
      <c r="L864" s="6"/>
      <c r="M864" s="6"/>
      <c r="N864" s="6"/>
      <c r="O864" s="6"/>
      <c r="P864" s="6"/>
      <c r="Q864" s="6"/>
      <c r="R864" s="6"/>
      <c r="S864" s="74"/>
      <c r="T864" s="6"/>
      <c r="U864" s="6"/>
      <c r="V864" s="6"/>
      <c r="W864" s="6"/>
    </row>
    <row r="865" spans="1:23" ht="2.1" hidden="1" customHeight="1" x14ac:dyDescent="0.2">
      <c r="A865" s="6"/>
      <c r="B865" s="70"/>
      <c r="C865" s="6"/>
      <c r="D865" s="6"/>
      <c r="E865" s="6"/>
      <c r="F865" s="6"/>
      <c r="G865" s="6"/>
      <c r="H865" s="6"/>
      <c r="I865" s="6"/>
      <c r="J865" s="6"/>
      <c r="K865" s="6"/>
      <c r="L865" s="6"/>
      <c r="M865" s="6"/>
      <c r="N865" s="6"/>
      <c r="O865" s="6"/>
      <c r="P865" s="6"/>
      <c r="Q865" s="6"/>
      <c r="R865" s="6"/>
      <c r="S865" s="74"/>
      <c r="T865" s="6"/>
      <c r="U865" s="6"/>
      <c r="V865" s="6"/>
      <c r="W865" s="6"/>
    </row>
    <row r="866" spans="1:23" ht="2.1" hidden="1" customHeight="1" x14ac:dyDescent="0.2">
      <c r="A866" s="6"/>
      <c r="B866" s="70"/>
      <c r="C866" s="6"/>
      <c r="D866" s="6"/>
      <c r="E866" s="6"/>
      <c r="F866" s="6"/>
      <c r="G866" s="6"/>
      <c r="H866" s="6"/>
      <c r="I866" s="6"/>
      <c r="J866" s="6"/>
      <c r="K866" s="6"/>
      <c r="L866" s="6"/>
      <c r="M866" s="6"/>
      <c r="N866" s="6"/>
      <c r="O866" s="6"/>
      <c r="P866" s="6"/>
      <c r="Q866" s="6"/>
      <c r="R866" s="6"/>
      <c r="S866" s="74"/>
      <c r="T866" s="6"/>
      <c r="U866" s="6"/>
      <c r="V866" s="6"/>
      <c r="W866" s="6"/>
    </row>
    <row r="867" spans="1:23" ht="2.1" hidden="1" customHeight="1" x14ac:dyDescent="0.2">
      <c r="A867" s="6"/>
      <c r="B867" s="70"/>
      <c r="C867" s="6"/>
      <c r="D867" s="6"/>
      <c r="E867" s="6"/>
      <c r="F867" s="6"/>
      <c r="G867" s="6"/>
      <c r="H867" s="6"/>
      <c r="I867" s="6"/>
      <c r="J867" s="6"/>
      <c r="K867" s="6"/>
      <c r="L867" s="6"/>
      <c r="M867" s="6"/>
      <c r="N867" s="6"/>
      <c r="O867" s="6"/>
      <c r="P867" s="6"/>
      <c r="Q867" s="6"/>
      <c r="R867" s="6"/>
      <c r="S867" s="74"/>
      <c r="T867" s="6"/>
      <c r="U867" s="6"/>
      <c r="V867" s="6"/>
      <c r="W867" s="6"/>
    </row>
    <row r="868" spans="1:23" ht="2.1" hidden="1" customHeight="1" x14ac:dyDescent="0.2">
      <c r="A868" s="6"/>
      <c r="B868" s="70"/>
      <c r="C868" s="6"/>
      <c r="D868" s="6"/>
      <c r="E868" s="6"/>
      <c r="F868" s="6"/>
      <c r="G868" s="6"/>
      <c r="H868" s="6"/>
      <c r="I868" s="6"/>
      <c r="J868" s="6"/>
      <c r="K868" s="6"/>
      <c r="L868" s="6"/>
      <c r="M868" s="6"/>
      <c r="N868" s="6"/>
      <c r="O868" s="6"/>
      <c r="P868" s="6"/>
      <c r="Q868" s="6"/>
      <c r="R868" s="6"/>
      <c r="S868" s="74"/>
      <c r="T868" s="6"/>
      <c r="U868" s="6"/>
      <c r="V868" s="6"/>
      <c r="W868" s="6"/>
    </row>
    <row r="869" spans="1:23" ht="2.1" hidden="1" customHeight="1" x14ac:dyDescent="0.2">
      <c r="A869" s="6"/>
      <c r="B869" s="70"/>
      <c r="C869" s="6"/>
      <c r="D869" s="6"/>
      <c r="E869" s="6"/>
      <c r="F869" s="6"/>
      <c r="G869" s="6"/>
      <c r="H869" s="6"/>
      <c r="I869" s="6"/>
      <c r="J869" s="6"/>
      <c r="K869" s="6"/>
      <c r="L869" s="6"/>
      <c r="M869" s="6"/>
      <c r="N869" s="6"/>
      <c r="O869" s="6"/>
      <c r="P869" s="6"/>
      <c r="Q869" s="6"/>
      <c r="R869" s="6"/>
      <c r="S869" s="74"/>
      <c r="T869" s="6"/>
      <c r="U869" s="6"/>
      <c r="V869" s="6"/>
      <c r="W869" s="6"/>
    </row>
    <row r="870" spans="1:23" ht="2.1" hidden="1" customHeight="1" x14ac:dyDescent="0.2">
      <c r="A870" s="6"/>
      <c r="B870" s="70"/>
      <c r="C870" s="6"/>
      <c r="D870" s="6"/>
      <c r="E870" s="6"/>
      <c r="F870" s="6"/>
      <c r="G870" s="6"/>
      <c r="H870" s="6"/>
      <c r="I870" s="6"/>
      <c r="J870" s="6"/>
      <c r="K870" s="6"/>
      <c r="L870" s="6"/>
      <c r="M870" s="6"/>
      <c r="N870" s="6"/>
      <c r="O870" s="6"/>
      <c r="P870" s="6"/>
      <c r="Q870" s="6"/>
      <c r="R870" s="6"/>
      <c r="S870" s="74"/>
      <c r="T870" s="6"/>
      <c r="U870" s="6"/>
      <c r="V870" s="6"/>
      <c r="W870" s="6"/>
    </row>
    <row r="871" spans="1:23" ht="2.1" hidden="1" customHeight="1" x14ac:dyDescent="0.2">
      <c r="A871" s="6"/>
      <c r="B871" s="70"/>
      <c r="C871" s="6"/>
      <c r="D871" s="6"/>
      <c r="E871" s="6"/>
      <c r="F871" s="6"/>
      <c r="G871" s="6"/>
      <c r="H871" s="6"/>
      <c r="I871" s="6"/>
      <c r="J871" s="6"/>
      <c r="K871" s="6"/>
      <c r="L871" s="6"/>
      <c r="M871" s="6"/>
      <c r="N871" s="6"/>
      <c r="O871" s="6"/>
      <c r="P871" s="6"/>
      <c r="Q871" s="6"/>
      <c r="R871" s="6"/>
      <c r="S871" s="74"/>
      <c r="T871" s="6"/>
      <c r="U871" s="6"/>
      <c r="V871" s="6"/>
      <c r="W871" s="6"/>
    </row>
    <row r="872" spans="1:23" ht="2.1" hidden="1" customHeight="1" x14ac:dyDescent="0.2">
      <c r="A872" s="6"/>
      <c r="B872" s="70"/>
      <c r="C872" s="6"/>
      <c r="D872" s="6"/>
      <c r="E872" s="6"/>
      <c r="F872" s="6"/>
      <c r="G872" s="6"/>
      <c r="H872" s="6"/>
      <c r="I872" s="6"/>
      <c r="J872" s="6"/>
      <c r="K872" s="6"/>
      <c r="L872" s="6"/>
      <c r="M872" s="6"/>
      <c r="N872" s="6"/>
      <c r="O872" s="6"/>
      <c r="P872" s="6"/>
      <c r="Q872" s="6"/>
      <c r="R872" s="6"/>
      <c r="S872" s="74"/>
      <c r="T872" s="6"/>
      <c r="U872" s="6"/>
      <c r="V872" s="6"/>
      <c r="W872" s="6"/>
    </row>
    <row r="873" spans="1:23" ht="2.1" hidden="1" customHeight="1" x14ac:dyDescent="0.2">
      <c r="A873" s="6"/>
      <c r="B873" s="70"/>
      <c r="C873" s="6"/>
      <c r="D873" s="6"/>
      <c r="E873" s="6"/>
      <c r="F873" s="6"/>
      <c r="G873" s="6"/>
      <c r="H873" s="6"/>
      <c r="I873" s="6"/>
      <c r="J873" s="6"/>
      <c r="K873" s="6"/>
      <c r="L873" s="6"/>
      <c r="M873" s="6"/>
      <c r="N873" s="6"/>
      <c r="O873" s="6"/>
      <c r="P873" s="6"/>
      <c r="Q873" s="6"/>
      <c r="R873" s="6"/>
      <c r="S873" s="74"/>
      <c r="T873" s="6"/>
      <c r="U873" s="6"/>
      <c r="V873" s="6"/>
      <c r="W873" s="6"/>
    </row>
    <row r="874" spans="1:23" ht="2.1" hidden="1" customHeight="1" x14ac:dyDescent="0.2">
      <c r="A874" s="6"/>
      <c r="B874" s="70"/>
      <c r="C874" s="6"/>
      <c r="D874" s="6"/>
      <c r="E874" s="6"/>
      <c r="F874" s="6"/>
      <c r="G874" s="6"/>
      <c r="H874" s="6"/>
      <c r="I874" s="6"/>
      <c r="J874" s="6"/>
      <c r="K874" s="6"/>
      <c r="L874" s="6"/>
      <c r="M874" s="6"/>
      <c r="N874" s="6"/>
      <c r="O874" s="6"/>
      <c r="P874" s="6"/>
      <c r="Q874" s="6"/>
      <c r="R874" s="6"/>
      <c r="S874" s="74"/>
      <c r="T874" s="6"/>
      <c r="U874" s="6"/>
      <c r="V874" s="6"/>
      <c r="W874" s="6"/>
    </row>
    <row r="875" spans="1:23" ht="2.1" hidden="1" customHeight="1" x14ac:dyDescent="0.2">
      <c r="A875" s="6"/>
      <c r="B875" s="70"/>
      <c r="C875" s="6"/>
      <c r="D875" s="6"/>
      <c r="E875" s="6"/>
      <c r="F875" s="6"/>
      <c r="G875" s="6"/>
      <c r="H875" s="6"/>
      <c r="I875" s="6"/>
      <c r="J875" s="6"/>
      <c r="K875" s="6"/>
      <c r="L875" s="6"/>
      <c r="M875" s="6"/>
      <c r="N875" s="6"/>
      <c r="O875" s="6"/>
      <c r="P875" s="6"/>
      <c r="Q875" s="6"/>
      <c r="R875" s="6"/>
      <c r="S875" s="74"/>
      <c r="T875" s="6"/>
      <c r="U875" s="6"/>
      <c r="V875" s="6"/>
      <c r="W875" s="6"/>
    </row>
    <row r="876" spans="1:23" ht="2.1" hidden="1" customHeight="1" x14ac:dyDescent="0.2">
      <c r="A876" s="6"/>
      <c r="B876" s="70"/>
      <c r="C876" s="6"/>
      <c r="D876" s="6"/>
      <c r="E876" s="6"/>
      <c r="F876" s="6"/>
      <c r="G876" s="6"/>
      <c r="H876" s="6"/>
      <c r="I876" s="6"/>
      <c r="J876" s="6"/>
      <c r="K876" s="6"/>
      <c r="L876" s="6"/>
      <c r="M876" s="6"/>
      <c r="N876" s="6"/>
      <c r="O876" s="6"/>
      <c r="P876" s="6"/>
      <c r="Q876" s="6"/>
      <c r="R876" s="6"/>
      <c r="S876" s="74"/>
      <c r="T876" s="6"/>
      <c r="U876" s="6"/>
      <c r="V876" s="6"/>
      <c r="W876" s="6"/>
    </row>
    <row r="877" spans="1:23" ht="2.1" hidden="1" customHeight="1" x14ac:dyDescent="0.2">
      <c r="A877" s="6"/>
      <c r="B877" s="70"/>
      <c r="C877" s="6"/>
      <c r="D877" s="6"/>
      <c r="E877" s="6"/>
      <c r="F877" s="6"/>
      <c r="G877" s="6"/>
      <c r="H877" s="6"/>
      <c r="I877" s="6"/>
      <c r="J877" s="6"/>
      <c r="K877" s="6"/>
      <c r="L877" s="6"/>
      <c r="M877" s="6"/>
      <c r="N877" s="6"/>
      <c r="O877" s="6"/>
      <c r="P877" s="6"/>
      <c r="Q877" s="6"/>
      <c r="R877" s="6"/>
      <c r="S877" s="74"/>
      <c r="T877" s="6"/>
      <c r="U877" s="6"/>
      <c r="V877" s="6"/>
      <c r="W877" s="6"/>
    </row>
    <row r="878" spans="1:23" ht="2.1" hidden="1" customHeight="1" x14ac:dyDescent="0.2">
      <c r="A878" s="6"/>
      <c r="B878" s="70"/>
      <c r="C878" s="6"/>
      <c r="D878" s="6"/>
      <c r="E878" s="6"/>
      <c r="F878" s="6"/>
      <c r="G878" s="6"/>
      <c r="H878" s="6"/>
      <c r="I878" s="6"/>
      <c r="J878" s="6"/>
      <c r="K878" s="6"/>
      <c r="L878" s="6"/>
      <c r="M878" s="6"/>
      <c r="N878" s="6"/>
      <c r="O878" s="6"/>
      <c r="P878" s="6"/>
      <c r="Q878" s="6"/>
      <c r="R878" s="6"/>
      <c r="S878" s="74"/>
      <c r="T878" s="6"/>
      <c r="U878" s="6"/>
      <c r="V878" s="6"/>
      <c r="W878" s="6"/>
    </row>
    <row r="879" spans="1:23" ht="2.1" hidden="1" customHeight="1" x14ac:dyDescent="0.2">
      <c r="A879" s="6"/>
      <c r="B879" s="70"/>
      <c r="C879" s="6"/>
      <c r="D879" s="6"/>
      <c r="E879" s="6"/>
      <c r="F879" s="6"/>
      <c r="G879" s="6"/>
      <c r="H879" s="6"/>
      <c r="I879" s="6"/>
      <c r="J879" s="6"/>
      <c r="K879" s="6"/>
      <c r="L879" s="6"/>
      <c r="M879" s="6"/>
      <c r="N879" s="6"/>
      <c r="O879" s="6"/>
      <c r="P879" s="6"/>
      <c r="Q879" s="6"/>
      <c r="R879" s="6"/>
      <c r="S879" s="74"/>
      <c r="T879" s="6"/>
      <c r="U879" s="6"/>
      <c r="V879" s="6"/>
      <c r="W879" s="6"/>
    </row>
    <row r="880" spans="1:23" ht="2.1" hidden="1" customHeight="1" x14ac:dyDescent="0.2">
      <c r="A880" s="6"/>
      <c r="B880" s="70"/>
      <c r="C880" s="6"/>
      <c r="D880" s="6"/>
      <c r="E880" s="6"/>
      <c r="F880" s="6"/>
      <c r="G880" s="6"/>
      <c r="H880" s="6"/>
      <c r="I880" s="6"/>
      <c r="J880" s="6"/>
      <c r="K880" s="6"/>
      <c r="L880" s="6"/>
      <c r="M880" s="6"/>
      <c r="N880" s="6"/>
      <c r="O880" s="6"/>
      <c r="P880" s="6"/>
      <c r="Q880" s="6"/>
      <c r="R880" s="6"/>
      <c r="S880" s="74"/>
      <c r="T880" s="6"/>
      <c r="U880" s="6"/>
      <c r="V880" s="6"/>
      <c r="W880" s="6"/>
    </row>
    <row r="881" spans="1:23" ht="8.1" hidden="1" customHeight="1" x14ac:dyDescent="0.2">
      <c r="A881" s="6"/>
      <c r="B881" s="66"/>
      <c r="C881" s="11"/>
      <c r="D881" s="11"/>
      <c r="E881" s="11"/>
      <c r="F881" s="11"/>
      <c r="G881" s="11"/>
      <c r="H881" s="11"/>
      <c r="I881" s="11"/>
      <c r="J881" s="11"/>
      <c r="K881" s="11"/>
      <c r="L881" s="11"/>
      <c r="M881" s="11"/>
      <c r="N881" s="11"/>
      <c r="O881" s="11"/>
      <c r="P881" s="11"/>
      <c r="Q881" s="11"/>
      <c r="R881" s="11"/>
      <c r="S881" s="79"/>
      <c r="T881" s="6"/>
      <c r="U881" s="6"/>
      <c r="V881" s="6"/>
      <c r="W881" s="6"/>
    </row>
    <row r="882" spans="1:23" ht="8.1" hidden="1" customHeight="1" x14ac:dyDescent="0.2">
      <c r="A882" s="6"/>
      <c r="B882" s="64"/>
      <c r="C882" s="6"/>
      <c r="D882" s="6"/>
      <c r="E882" s="6"/>
      <c r="F882" s="6"/>
      <c r="G882" s="6"/>
      <c r="H882" s="6"/>
      <c r="I882" s="6"/>
      <c r="J882" s="6"/>
      <c r="K882" s="6"/>
      <c r="L882" s="6"/>
      <c r="M882" s="6"/>
      <c r="N882" s="6"/>
      <c r="O882" s="6"/>
      <c r="P882" s="6"/>
      <c r="Q882" s="6"/>
      <c r="R882" s="6"/>
      <c r="S882" s="6"/>
      <c r="T882" s="6"/>
      <c r="U882" s="6"/>
      <c r="V882" s="6"/>
      <c r="W882" s="6"/>
    </row>
    <row r="883" spans="1:23" ht="8.1" hidden="1" customHeight="1" x14ac:dyDescent="0.2">
      <c r="A883" s="6"/>
      <c r="B883" s="621" t="s">
        <v>245</v>
      </c>
      <c r="C883" s="622"/>
      <c r="D883" s="622"/>
      <c r="E883" s="622"/>
      <c r="F883" s="622"/>
      <c r="G883" s="622"/>
      <c r="H883" s="622"/>
      <c r="I883" s="622"/>
      <c r="J883" s="622"/>
      <c r="K883" s="622"/>
      <c r="L883" s="622"/>
      <c r="M883" s="622"/>
      <c r="N883" s="622"/>
      <c r="O883" s="622"/>
      <c r="P883" s="622"/>
      <c r="Q883" s="622"/>
      <c r="R883" s="622"/>
      <c r="S883" s="623"/>
      <c r="T883" s="6"/>
      <c r="U883" s="6"/>
      <c r="V883" s="6"/>
      <c r="W883" s="6"/>
    </row>
    <row r="884" spans="1:23" ht="8.1" hidden="1" customHeight="1" x14ac:dyDescent="0.2">
      <c r="A884" s="6"/>
      <c r="B884" s="69"/>
      <c r="C884" s="6"/>
      <c r="D884" s="6"/>
      <c r="E884" s="6"/>
      <c r="F884" s="6"/>
      <c r="G884" s="6"/>
      <c r="H884" s="6"/>
      <c r="I884" s="6"/>
      <c r="J884" s="6"/>
      <c r="K884" s="6"/>
      <c r="L884" s="6"/>
      <c r="M884" s="6"/>
      <c r="N884" s="6"/>
      <c r="O884" s="6"/>
      <c r="P884" s="6"/>
      <c r="Q884" s="6"/>
      <c r="R884" s="6"/>
      <c r="S884" s="74"/>
      <c r="T884" s="6"/>
      <c r="U884" s="6"/>
      <c r="V884" s="6"/>
      <c r="W884" s="6"/>
    </row>
    <row r="885" spans="1:23" ht="8.1" hidden="1" customHeight="1" x14ac:dyDescent="0.2">
      <c r="A885" s="6"/>
      <c r="B885" s="70" t="s">
        <v>79</v>
      </c>
      <c r="C885" s="6"/>
      <c r="D885" s="6"/>
      <c r="E885" s="6"/>
      <c r="F885" s="6"/>
      <c r="G885" s="6"/>
      <c r="H885" s="6"/>
      <c r="I885" s="6"/>
      <c r="J885" s="6"/>
      <c r="K885" s="6"/>
      <c r="L885" s="6"/>
      <c r="M885" s="6"/>
      <c r="N885" s="6"/>
      <c r="O885" s="6"/>
      <c r="P885" s="6"/>
      <c r="Q885" s="6"/>
      <c r="R885" s="6"/>
      <c r="S885" s="74"/>
      <c r="T885" s="6"/>
      <c r="U885" s="6"/>
      <c r="V885" s="6"/>
      <c r="W885" s="6"/>
    </row>
    <row r="886" spans="1:23" ht="8.1" hidden="1" customHeight="1" x14ac:dyDescent="0.2">
      <c r="A886" s="6"/>
      <c r="B886" s="70" t="s">
        <v>80</v>
      </c>
      <c r="C886" s="6"/>
      <c r="D886" s="6"/>
      <c r="E886" s="6"/>
      <c r="F886" s="6"/>
      <c r="G886" s="6"/>
      <c r="H886" s="6"/>
      <c r="I886" s="6"/>
      <c r="J886" s="6"/>
      <c r="K886" s="6"/>
      <c r="L886" s="6"/>
      <c r="M886" s="6"/>
      <c r="N886" s="6"/>
      <c r="O886" s="6"/>
      <c r="P886" s="6"/>
      <c r="Q886" s="6"/>
      <c r="R886" s="6"/>
      <c r="S886" s="74"/>
      <c r="T886" s="6"/>
      <c r="U886" s="6"/>
      <c r="V886" s="6"/>
      <c r="W886" s="6"/>
    </row>
    <row r="887" spans="1:23" ht="8.1" hidden="1" customHeight="1" x14ac:dyDescent="0.2">
      <c r="A887" s="6"/>
      <c r="B887" s="70" t="s">
        <v>81</v>
      </c>
      <c r="C887" s="6"/>
      <c r="D887" s="6"/>
      <c r="E887" s="6"/>
      <c r="F887" s="6"/>
      <c r="G887" s="6"/>
      <c r="H887" s="6"/>
      <c r="I887" s="6"/>
      <c r="J887" s="6"/>
      <c r="K887" s="6"/>
      <c r="L887" s="6"/>
      <c r="M887" s="6"/>
      <c r="N887" s="6"/>
      <c r="O887" s="6"/>
      <c r="P887" s="6"/>
      <c r="Q887" s="6"/>
      <c r="R887" s="6"/>
      <c r="S887" s="74"/>
      <c r="T887" s="6"/>
      <c r="U887" s="6"/>
      <c r="V887" s="6"/>
      <c r="W887" s="6"/>
    </row>
    <row r="888" spans="1:23" ht="8.1" hidden="1" customHeight="1" x14ac:dyDescent="0.2">
      <c r="A888" s="6"/>
      <c r="B888" s="70" t="s">
        <v>82</v>
      </c>
      <c r="C888" s="6"/>
      <c r="D888" s="6"/>
      <c r="E888" s="6"/>
      <c r="F888" s="6"/>
      <c r="G888" s="6"/>
      <c r="H888" s="6"/>
      <c r="I888" s="6"/>
      <c r="J888" s="6"/>
      <c r="K888" s="6"/>
      <c r="L888" s="6"/>
      <c r="M888" s="6"/>
      <c r="N888" s="6"/>
      <c r="O888" s="6"/>
      <c r="P888" s="6"/>
      <c r="Q888" s="6"/>
      <c r="R888" s="6"/>
      <c r="S888" s="74"/>
      <c r="T888" s="6"/>
      <c r="U888" s="6"/>
      <c r="V888" s="6"/>
      <c r="W888" s="6"/>
    </row>
    <row r="889" spans="1:23" ht="8.1" hidden="1" customHeight="1" x14ac:dyDescent="0.2">
      <c r="A889" s="6"/>
      <c r="B889" s="70" t="s">
        <v>83</v>
      </c>
      <c r="C889" s="6"/>
      <c r="D889" s="6"/>
      <c r="E889" s="6"/>
      <c r="F889" s="6"/>
      <c r="G889" s="6"/>
      <c r="H889" s="6"/>
      <c r="I889" s="6"/>
      <c r="J889" s="6"/>
      <c r="K889" s="6"/>
      <c r="L889" s="6"/>
      <c r="M889" s="6"/>
      <c r="N889" s="6"/>
      <c r="O889" s="6"/>
      <c r="P889" s="6"/>
      <c r="Q889" s="6"/>
      <c r="R889" s="6"/>
      <c r="S889" s="74"/>
      <c r="T889" s="6"/>
      <c r="U889" s="6"/>
      <c r="V889" s="6"/>
      <c r="W889" s="6"/>
    </row>
    <row r="890" spans="1:23" ht="8.1" hidden="1" customHeight="1" x14ac:dyDescent="0.2">
      <c r="A890" s="6"/>
      <c r="B890" s="70" t="s">
        <v>84</v>
      </c>
      <c r="C890" s="6"/>
      <c r="D890" s="6"/>
      <c r="E890" s="6"/>
      <c r="F890" s="6"/>
      <c r="G890" s="6"/>
      <c r="H890" s="6"/>
      <c r="I890" s="6"/>
      <c r="J890" s="6"/>
      <c r="K890" s="6"/>
      <c r="L890" s="6"/>
      <c r="M890" s="6"/>
      <c r="N890" s="6"/>
      <c r="O890" s="6"/>
      <c r="P890" s="6"/>
      <c r="Q890" s="6"/>
      <c r="R890" s="6"/>
      <c r="S890" s="74"/>
      <c r="T890" s="6"/>
      <c r="U890" s="6"/>
      <c r="V890" s="6"/>
      <c r="W890" s="6"/>
    </row>
    <row r="891" spans="1:23" ht="8.1" hidden="1" customHeight="1" x14ac:dyDescent="0.2">
      <c r="A891" s="6"/>
      <c r="B891" s="70" t="s">
        <v>85</v>
      </c>
      <c r="C891" s="6"/>
      <c r="D891" s="6"/>
      <c r="E891" s="6"/>
      <c r="F891" s="6"/>
      <c r="G891" s="6"/>
      <c r="H891" s="6"/>
      <c r="I891" s="6"/>
      <c r="J891" s="6"/>
      <c r="K891" s="6"/>
      <c r="L891" s="6"/>
      <c r="M891" s="6"/>
      <c r="N891" s="6"/>
      <c r="O891" s="6"/>
      <c r="P891" s="6"/>
      <c r="Q891" s="6"/>
      <c r="R891" s="6"/>
      <c r="S891" s="74"/>
      <c r="T891" s="6"/>
      <c r="U891" s="6"/>
      <c r="V891" s="6"/>
      <c r="W891" s="6"/>
    </row>
    <row r="892" spans="1:23" ht="8.1" hidden="1" customHeight="1" x14ac:dyDescent="0.2">
      <c r="A892" s="6"/>
      <c r="B892" s="70" t="s">
        <v>86</v>
      </c>
      <c r="C892" s="6"/>
      <c r="D892" s="6"/>
      <c r="E892" s="6"/>
      <c r="F892" s="6"/>
      <c r="G892" s="6"/>
      <c r="H892" s="6"/>
      <c r="I892" s="6"/>
      <c r="J892" s="6"/>
      <c r="K892" s="6"/>
      <c r="L892" s="6"/>
      <c r="M892" s="6"/>
      <c r="N892" s="6"/>
      <c r="O892" s="6"/>
      <c r="P892" s="6"/>
      <c r="Q892" s="6"/>
      <c r="R892" s="6"/>
      <c r="S892" s="74"/>
      <c r="T892" s="6"/>
      <c r="U892" s="6"/>
      <c r="V892" s="6"/>
      <c r="W892" s="6"/>
    </row>
    <row r="893" spans="1:23" ht="8.1" hidden="1" customHeight="1" x14ac:dyDescent="0.2">
      <c r="A893" s="6"/>
      <c r="B893" s="70"/>
      <c r="C893" s="6"/>
      <c r="D893" s="6"/>
      <c r="E893" s="6"/>
      <c r="F893" s="6"/>
      <c r="G893" s="6"/>
      <c r="H893" s="6"/>
      <c r="I893" s="6"/>
      <c r="J893" s="6"/>
      <c r="K893" s="6"/>
      <c r="L893" s="6"/>
      <c r="M893" s="6"/>
      <c r="N893" s="6"/>
      <c r="O893" s="6"/>
      <c r="P893" s="6"/>
      <c r="Q893" s="6"/>
      <c r="R893" s="6"/>
      <c r="S893" s="74"/>
      <c r="T893" s="6"/>
      <c r="U893" s="6"/>
      <c r="V893" s="6"/>
      <c r="W893" s="6"/>
    </row>
    <row r="894" spans="1:23" ht="8.1" hidden="1" customHeight="1" x14ac:dyDescent="0.2">
      <c r="A894" s="6"/>
      <c r="B894" s="70" t="s">
        <v>398</v>
      </c>
      <c r="C894" s="6"/>
      <c r="D894" s="6"/>
      <c r="E894" s="6"/>
      <c r="F894" s="6"/>
      <c r="G894" s="6"/>
      <c r="H894" s="6"/>
      <c r="I894" s="6"/>
      <c r="J894" s="6"/>
      <c r="K894" s="6"/>
      <c r="L894" s="6"/>
      <c r="M894" s="6"/>
      <c r="N894" s="6"/>
      <c r="O894" s="6"/>
      <c r="P894" s="6"/>
      <c r="Q894" s="6"/>
      <c r="R894" s="6"/>
      <c r="S894" s="74"/>
      <c r="T894" s="6"/>
      <c r="U894" s="6"/>
      <c r="V894" s="6"/>
      <c r="W894" s="6"/>
    </row>
    <row r="895" spans="1:23" ht="8.1" hidden="1" customHeight="1" x14ac:dyDescent="0.2">
      <c r="A895" s="6"/>
      <c r="B895" s="70"/>
      <c r="C895" s="6"/>
      <c r="D895" s="6"/>
      <c r="E895" s="6"/>
      <c r="F895" s="6"/>
      <c r="G895" s="6"/>
      <c r="H895" s="6"/>
      <c r="I895" s="6"/>
      <c r="J895" s="6"/>
      <c r="K895" s="6"/>
      <c r="L895" s="6"/>
      <c r="M895" s="6"/>
      <c r="N895" s="6"/>
      <c r="O895" s="6"/>
      <c r="P895" s="6"/>
      <c r="Q895" s="6"/>
      <c r="R895" s="6"/>
      <c r="S895" s="74"/>
      <c r="T895" s="6"/>
      <c r="U895" s="6"/>
      <c r="V895" s="6"/>
      <c r="W895" s="6"/>
    </row>
    <row r="896" spans="1:23" ht="8.1" hidden="1" customHeight="1" x14ac:dyDescent="0.2">
      <c r="A896" s="6"/>
      <c r="B896" s="70" t="s">
        <v>246</v>
      </c>
      <c r="C896" s="6"/>
      <c r="D896" s="6"/>
      <c r="E896" s="6"/>
      <c r="F896" s="6"/>
      <c r="G896" s="6"/>
      <c r="H896" s="6"/>
      <c r="I896" s="6"/>
      <c r="J896" s="6"/>
      <c r="K896" s="6"/>
      <c r="L896" s="6"/>
      <c r="M896" s="6"/>
      <c r="N896" s="6"/>
      <c r="O896" s="6"/>
      <c r="P896" s="6"/>
      <c r="Q896" s="6"/>
      <c r="R896" s="6"/>
      <c r="S896" s="74"/>
      <c r="T896" s="6"/>
      <c r="U896" s="6"/>
      <c r="V896" s="6"/>
      <c r="W896" s="6"/>
    </row>
    <row r="897" spans="1:23" ht="8.1" hidden="1" customHeight="1" x14ac:dyDescent="0.2">
      <c r="A897" s="6"/>
      <c r="B897" s="70" t="s">
        <v>87</v>
      </c>
      <c r="C897" s="6"/>
      <c r="D897" s="6"/>
      <c r="E897" s="6"/>
      <c r="F897" s="6"/>
      <c r="G897" s="6"/>
      <c r="H897" s="6"/>
      <c r="I897" s="6"/>
      <c r="J897" s="6"/>
      <c r="K897" s="6"/>
      <c r="L897" s="6"/>
      <c r="M897" s="6"/>
      <c r="N897" s="6"/>
      <c r="O897" s="6"/>
      <c r="P897" s="6"/>
      <c r="Q897" s="6"/>
      <c r="R897" s="6"/>
      <c r="S897" s="74"/>
      <c r="T897" s="6"/>
      <c r="U897" s="6"/>
      <c r="V897" s="6"/>
      <c r="W897" s="6"/>
    </row>
    <row r="898" spans="1:23" ht="8.1" hidden="1" customHeight="1" x14ac:dyDescent="0.2">
      <c r="A898" s="6"/>
      <c r="B898" s="70" t="s">
        <v>88</v>
      </c>
      <c r="C898" s="6"/>
      <c r="D898" s="6"/>
      <c r="E898" s="6"/>
      <c r="F898" s="6"/>
      <c r="G898" s="6"/>
      <c r="H898" s="6"/>
      <c r="I898" s="6"/>
      <c r="J898" s="6"/>
      <c r="K898" s="6"/>
      <c r="L898" s="6"/>
      <c r="M898" s="6"/>
      <c r="N898" s="6"/>
      <c r="O898" s="6"/>
      <c r="P898" s="6"/>
      <c r="Q898" s="6"/>
      <c r="R898" s="6"/>
      <c r="S898" s="74"/>
      <c r="T898" s="6"/>
      <c r="U898" s="6"/>
      <c r="V898" s="6"/>
      <c r="W898" s="6"/>
    </row>
    <row r="899" spans="1:23" ht="8.1" hidden="1" customHeight="1" x14ac:dyDescent="0.2">
      <c r="A899" s="6"/>
      <c r="B899" s="70" t="s">
        <v>89</v>
      </c>
      <c r="C899" s="6"/>
      <c r="D899" s="6"/>
      <c r="E899" s="6"/>
      <c r="F899" s="6"/>
      <c r="G899" s="6"/>
      <c r="H899" s="6"/>
      <c r="I899" s="6"/>
      <c r="J899" s="6"/>
      <c r="K899" s="6"/>
      <c r="L899" s="6"/>
      <c r="M899" s="6"/>
      <c r="N899" s="6"/>
      <c r="O899" s="6"/>
      <c r="P899" s="6"/>
      <c r="Q899" s="6"/>
      <c r="R899" s="6"/>
      <c r="S899" s="74"/>
      <c r="T899" s="6"/>
      <c r="U899" s="6"/>
      <c r="V899" s="6"/>
      <c r="W899" s="6"/>
    </row>
    <row r="900" spans="1:23" ht="8.1" hidden="1" customHeight="1" x14ac:dyDescent="0.2">
      <c r="A900" s="6"/>
      <c r="B900" s="70"/>
      <c r="C900" s="6"/>
      <c r="D900" s="6"/>
      <c r="E900" s="6"/>
      <c r="F900" s="6"/>
      <c r="G900" s="6"/>
      <c r="H900" s="6"/>
      <c r="I900" s="6"/>
      <c r="J900" s="6"/>
      <c r="K900" s="6"/>
      <c r="L900" s="6"/>
      <c r="M900" s="6"/>
      <c r="N900" s="6"/>
      <c r="O900" s="6"/>
      <c r="P900" s="6"/>
      <c r="Q900" s="6"/>
      <c r="R900" s="6"/>
      <c r="S900" s="74"/>
      <c r="T900" s="6"/>
      <c r="U900" s="6"/>
      <c r="V900" s="6"/>
      <c r="W900" s="6"/>
    </row>
    <row r="901" spans="1:23" ht="8.1" hidden="1" customHeight="1" x14ac:dyDescent="0.2">
      <c r="A901" s="6"/>
      <c r="B901" s="70" t="s">
        <v>247</v>
      </c>
      <c r="C901" s="6"/>
      <c r="D901" s="6"/>
      <c r="E901" s="6"/>
      <c r="F901" s="6"/>
      <c r="G901" s="6"/>
      <c r="H901" s="6"/>
      <c r="I901" s="6"/>
      <c r="J901" s="6"/>
      <c r="K901" s="6"/>
      <c r="L901" s="6"/>
      <c r="M901" s="6"/>
      <c r="N901" s="6"/>
      <c r="O901" s="6"/>
      <c r="P901" s="6"/>
      <c r="Q901" s="6"/>
      <c r="R901" s="6"/>
      <c r="S901" s="74"/>
      <c r="T901" s="6"/>
      <c r="U901" s="6"/>
      <c r="V901" s="6"/>
      <c r="W901" s="6"/>
    </row>
    <row r="902" spans="1:23" ht="8.1" hidden="1" customHeight="1" x14ac:dyDescent="0.2">
      <c r="A902" s="6"/>
      <c r="B902" s="70"/>
      <c r="C902" s="6"/>
      <c r="D902" s="6"/>
      <c r="E902" s="6"/>
      <c r="F902" s="6"/>
      <c r="G902" s="6"/>
      <c r="H902" s="6"/>
      <c r="I902" s="6"/>
      <c r="J902" s="6"/>
      <c r="K902" s="6"/>
      <c r="L902" s="6"/>
      <c r="M902" s="6"/>
      <c r="N902" s="6"/>
      <c r="O902" s="6"/>
      <c r="P902" s="6"/>
      <c r="Q902" s="6"/>
      <c r="R902" s="6"/>
      <c r="S902" s="74"/>
      <c r="T902" s="6"/>
      <c r="U902" s="6"/>
      <c r="V902" s="6"/>
      <c r="W902" s="6"/>
    </row>
    <row r="903" spans="1:23" ht="8.1" hidden="1" customHeight="1" x14ac:dyDescent="0.2">
      <c r="A903" s="6"/>
      <c r="B903" s="70" t="s">
        <v>399</v>
      </c>
      <c r="C903" s="6"/>
      <c r="D903" s="6"/>
      <c r="E903" s="6"/>
      <c r="F903" s="6"/>
      <c r="G903" s="6"/>
      <c r="H903" s="6"/>
      <c r="I903" s="6"/>
      <c r="J903" s="6"/>
      <c r="K903" s="6"/>
      <c r="L903" s="6"/>
      <c r="M903" s="6"/>
      <c r="N903" s="6"/>
      <c r="O903" s="6"/>
      <c r="P903" s="6"/>
      <c r="Q903" s="6"/>
      <c r="R903" s="6"/>
      <c r="S903" s="74"/>
      <c r="T903" s="6"/>
      <c r="U903" s="6"/>
      <c r="V903" s="6"/>
      <c r="W903" s="6"/>
    </row>
    <row r="904" spans="1:23" ht="8.1" hidden="1" customHeight="1" x14ac:dyDescent="0.2">
      <c r="A904" s="6"/>
      <c r="B904" s="70"/>
      <c r="C904" s="6"/>
      <c r="D904" s="6"/>
      <c r="E904" s="6"/>
      <c r="F904" s="6"/>
      <c r="G904" s="6"/>
      <c r="H904" s="6"/>
      <c r="I904" s="6"/>
      <c r="J904" s="6"/>
      <c r="K904" s="6"/>
      <c r="L904" s="6"/>
      <c r="M904" s="6"/>
      <c r="N904" s="6"/>
      <c r="O904" s="6"/>
      <c r="P904" s="6"/>
      <c r="Q904" s="6"/>
      <c r="R904" s="6"/>
      <c r="S904" s="74"/>
      <c r="T904" s="6"/>
      <c r="U904" s="6"/>
      <c r="V904" s="6"/>
      <c r="W904" s="6"/>
    </row>
    <row r="905" spans="1:23" ht="8.1" hidden="1" customHeight="1" x14ac:dyDescent="0.2">
      <c r="A905" s="6"/>
      <c r="B905" s="70" t="s">
        <v>147</v>
      </c>
      <c r="C905" s="6"/>
      <c r="D905" s="6"/>
      <c r="E905" s="6"/>
      <c r="F905" s="6"/>
      <c r="G905" s="6"/>
      <c r="H905" s="6"/>
      <c r="I905" s="6"/>
      <c r="J905" s="6"/>
      <c r="K905" s="6"/>
      <c r="L905" s="6"/>
      <c r="M905" s="6"/>
      <c r="N905" s="6"/>
      <c r="O905" s="6"/>
      <c r="P905" s="6"/>
      <c r="Q905" s="6"/>
      <c r="R905" s="6"/>
      <c r="S905" s="74"/>
      <c r="T905" s="6"/>
      <c r="U905" s="6"/>
      <c r="V905" s="6"/>
      <c r="W905" s="6"/>
    </row>
    <row r="906" spans="1:23" ht="8.1" hidden="1" customHeight="1" x14ac:dyDescent="0.2">
      <c r="A906" s="6"/>
      <c r="B906" s="70"/>
      <c r="C906" s="6"/>
      <c r="D906" s="6"/>
      <c r="E906" s="6"/>
      <c r="F906" s="6"/>
      <c r="G906" s="6"/>
      <c r="H906" s="6"/>
      <c r="I906" s="6"/>
      <c r="J906" s="6"/>
      <c r="K906" s="6"/>
      <c r="L906" s="6"/>
      <c r="M906" s="6"/>
      <c r="N906" s="6"/>
      <c r="O906" s="6"/>
      <c r="P906" s="6"/>
      <c r="Q906" s="6"/>
      <c r="R906" s="6"/>
      <c r="S906" s="74"/>
      <c r="T906" s="6"/>
      <c r="U906" s="6"/>
      <c r="V906" s="6"/>
      <c r="W906" s="6"/>
    </row>
    <row r="907" spans="1:23" ht="8.1" hidden="1" customHeight="1" x14ac:dyDescent="0.2">
      <c r="A907" s="6"/>
      <c r="B907" s="70" t="s">
        <v>148</v>
      </c>
      <c r="C907" s="6"/>
      <c r="D907" s="6"/>
      <c r="E907" s="6"/>
      <c r="F907" s="6"/>
      <c r="G907" s="6"/>
      <c r="H907" s="6"/>
      <c r="I907" s="6"/>
      <c r="J907" s="6"/>
      <c r="K907" s="6"/>
      <c r="L907" s="6"/>
      <c r="M907" s="6"/>
      <c r="N907" s="6"/>
      <c r="O907" s="6"/>
      <c r="P907" s="6"/>
      <c r="Q907" s="6"/>
      <c r="R907" s="6"/>
      <c r="S907" s="74"/>
      <c r="T907" s="6"/>
      <c r="U907" s="6"/>
      <c r="V907" s="6"/>
      <c r="W907" s="6"/>
    </row>
    <row r="908" spans="1:23" ht="8.1" hidden="1" customHeight="1" x14ac:dyDescent="0.2">
      <c r="A908" s="6"/>
      <c r="B908" s="70"/>
      <c r="C908" s="6"/>
      <c r="D908" s="6"/>
      <c r="E908" s="6"/>
      <c r="F908" s="6"/>
      <c r="G908" s="6"/>
      <c r="H908" s="6"/>
      <c r="I908" s="6"/>
      <c r="J908" s="6"/>
      <c r="K908" s="6"/>
      <c r="L908" s="6"/>
      <c r="M908" s="6"/>
      <c r="N908" s="6"/>
      <c r="O908" s="6"/>
      <c r="P908" s="6"/>
      <c r="Q908" s="6"/>
      <c r="R908" s="6"/>
      <c r="S908" s="74"/>
      <c r="T908" s="6"/>
      <c r="U908" s="6"/>
      <c r="V908" s="6"/>
      <c r="W908" s="6"/>
    </row>
    <row r="909" spans="1:23" ht="8.1" hidden="1" customHeight="1" x14ac:dyDescent="0.2">
      <c r="A909" s="6"/>
      <c r="B909" s="70" t="s">
        <v>400</v>
      </c>
      <c r="C909" s="6"/>
      <c r="D909" s="6"/>
      <c r="E909" s="6"/>
      <c r="F909" s="6"/>
      <c r="G909" s="6"/>
      <c r="H909" s="6"/>
      <c r="I909" s="6"/>
      <c r="J909" s="6"/>
      <c r="K909" s="6"/>
      <c r="L909" s="6"/>
      <c r="M909" s="6"/>
      <c r="N909" s="6"/>
      <c r="O909" s="6"/>
      <c r="P909" s="6"/>
      <c r="Q909" s="6"/>
      <c r="R909" s="6"/>
      <c r="S909" s="74"/>
      <c r="T909" s="6"/>
      <c r="U909" s="6"/>
      <c r="V909" s="6"/>
      <c r="W909" s="6"/>
    </row>
    <row r="910" spans="1:23" ht="8.1" hidden="1" customHeight="1" x14ac:dyDescent="0.2">
      <c r="A910" s="6"/>
      <c r="B910" s="70" t="s">
        <v>401</v>
      </c>
      <c r="C910" s="6"/>
      <c r="D910" s="6"/>
      <c r="E910" s="6"/>
      <c r="F910" s="6"/>
      <c r="G910" s="6"/>
      <c r="H910" s="6"/>
      <c r="I910" s="6"/>
      <c r="J910" s="6"/>
      <c r="K910" s="6"/>
      <c r="L910" s="6"/>
      <c r="M910" s="6"/>
      <c r="N910" s="6"/>
      <c r="O910" s="6"/>
      <c r="P910" s="6"/>
      <c r="Q910" s="6"/>
      <c r="R910" s="6"/>
      <c r="S910" s="74"/>
      <c r="T910" s="6"/>
      <c r="U910" s="6"/>
      <c r="V910" s="6"/>
      <c r="W910" s="6"/>
    </row>
    <row r="911" spans="1:23" ht="8.1" hidden="1" customHeight="1" x14ac:dyDescent="0.2">
      <c r="A911" s="6"/>
      <c r="B911" s="70"/>
      <c r="C911" s="6"/>
      <c r="D911" s="6"/>
      <c r="E911" s="6"/>
      <c r="F911" s="6"/>
      <c r="G911" s="6"/>
      <c r="H911" s="6"/>
      <c r="I911" s="6"/>
      <c r="J911" s="6"/>
      <c r="K911" s="6"/>
      <c r="L911" s="6"/>
      <c r="M911" s="6"/>
      <c r="N911" s="6"/>
      <c r="O911" s="6"/>
      <c r="P911" s="6"/>
      <c r="Q911" s="6"/>
      <c r="R911" s="6"/>
      <c r="S911" s="74"/>
      <c r="T911" s="6"/>
      <c r="U911" s="6"/>
      <c r="V911" s="6"/>
      <c r="W911" s="6"/>
    </row>
    <row r="912" spans="1:23" ht="8.1" hidden="1" customHeight="1" x14ac:dyDescent="0.2">
      <c r="A912" s="6"/>
      <c r="B912" s="70" t="s">
        <v>402</v>
      </c>
      <c r="C912" s="6"/>
      <c r="D912" s="6"/>
      <c r="E912" s="6"/>
      <c r="F912" s="6"/>
      <c r="G912" s="6"/>
      <c r="H912" s="6"/>
      <c r="I912" s="6"/>
      <c r="J912" s="6"/>
      <c r="K912" s="6"/>
      <c r="L912" s="6"/>
      <c r="M912" s="6"/>
      <c r="N912" s="6"/>
      <c r="O912" s="6"/>
      <c r="P912" s="6"/>
      <c r="Q912" s="6"/>
      <c r="R912" s="6"/>
      <c r="S912" s="74"/>
      <c r="T912" s="6"/>
      <c r="U912" s="6"/>
      <c r="V912" s="6"/>
      <c r="W912" s="6"/>
    </row>
    <row r="913" spans="1:23" ht="2.1" hidden="1" customHeight="1" x14ac:dyDescent="0.2">
      <c r="A913" s="6"/>
      <c r="B913" s="70"/>
      <c r="C913" s="6"/>
      <c r="D913" s="6"/>
      <c r="E913" s="6"/>
      <c r="F913" s="6"/>
      <c r="G913" s="6"/>
      <c r="H913" s="6"/>
      <c r="I913" s="6"/>
      <c r="J913" s="6"/>
      <c r="K913" s="6"/>
      <c r="L913" s="6"/>
      <c r="M913" s="6"/>
      <c r="N913" s="6"/>
      <c r="O913" s="6"/>
      <c r="P913" s="6"/>
      <c r="Q913" s="6"/>
      <c r="R913" s="6"/>
      <c r="S913" s="74"/>
      <c r="T913" s="6"/>
      <c r="U913" s="6"/>
      <c r="V913" s="6"/>
      <c r="W913" s="6"/>
    </row>
    <row r="914" spans="1:23" ht="2.1" hidden="1" customHeight="1" x14ac:dyDescent="0.2">
      <c r="A914" s="6"/>
      <c r="B914" s="70"/>
      <c r="C914" s="6"/>
      <c r="D914" s="6"/>
      <c r="E914" s="6"/>
      <c r="F914" s="6"/>
      <c r="G914" s="6"/>
      <c r="H914" s="6"/>
      <c r="I914" s="6"/>
      <c r="J914" s="6"/>
      <c r="K914" s="6"/>
      <c r="L914" s="6"/>
      <c r="M914" s="6"/>
      <c r="N914" s="6"/>
      <c r="O914" s="6"/>
      <c r="P914" s="6"/>
      <c r="Q914" s="6"/>
      <c r="R914" s="6"/>
      <c r="S914" s="74"/>
      <c r="T914" s="6"/>
      <c r="U914" s="6"/>
      <c r="V914" s="6"/>
      <c r="W914" s="6"/>
    </row>
    <row r="915" spans="1:23" ht="2.1" hidden="1" customHeight="1" x14ac:dyDescent="0.2">
      <c r="A915" s="6"/>
      <c r="B915" s="70"/>
      <c r="C915" s="6"/>
      <c r="D915" s="6"/>
      <c r="E915" s="6"/>
      <c r="F915" s="6"/>
      <c r="G915" s="6"/>
      <c r="H915" s="6"/>
      <c r="I915" s="6"/>
      <c r="J915" s="6"/>
      <c r="K915" s="6"/>
      <c r="L915" s="6"/>
      <c r="M915" s="6"/>
      <c r="N915" s="6"/>
      <c r="O915" s="6"/>
      <c r="P915" s="6"/>
      <c r="Q915" s="6"/>
      <c r="R915" s="6"/>
      <c r="S915" s="74"/>
      <c r="T915" s="6"/>
      <c r="U915" s="6"/>
      <c r="V915" s="6"/>
      <c r="W915" s="6"/>
    </row>
    <row r="916" spans="1:23" ht="2.1" hidden="1" customHeight="1" x14ac:dyDescent="0.2">
      <c r="A916" s="6"/>
      <c r="B916" s="70"/>
      <c r="C916" s="6"/>
      <c r="D916" s="6"/>
      <c r="E916" s="6"/>
      <c r="F916" s="6"/>
      <c r="G916" s="6"/>
      <c r="H916" s="6"/>
      <c r="I916" s="6"/>
      <c r="J916" s="6"/>
      <c r="K916" s="6"/>
      <c r="L916" s="6"/>
      <c r="M916" s="6"/>
      <c r="N916" s="6"/>
      <c r="O916" s="6"/>
      <c r="P916" s="6"/>
      <c r="Q916" s="6"/>
      <c r="R916" s="6"/>
      <c r="S916" s="74"/>
      <c r="T916" s="6"/>
      <c r="U916" s="6"/>
      <c r="V916" s="6"/>
      <c r="W916" s="6"/>
    </row>
    <row r="917" spans="1:23" ht="2.1" hidden="1" customHeight="1" x14ac:dyDescent="0.2">
      <c r="A917" s="6"/>
      <c r="B917" s="70"/>
      <c r="C917" s="6"/>
      <c r="D917" s="6"/>
      <c r="E917" s="6"/>
      <c r="F917" s="6"/>
      <c r="G917" s="6"/>
      <c r="H917" s="6"/>
      <c r="I917" s="6"/>
      <c r="J917" s="6"/>
      <c r="K917" s="6"/>
      <c r="L917" s="6"/>
      <c r="M917" s="6"/>
      <c r="N917" s="6"/>
      <c r="O917" s="6"/>
      <c r="P917" s="6"/>
      <c r="Q917" s="6"/>
      <c r="R917" s="6"/>
      <c r="S917" s="74"/>
      <c r="T917" s="6"/>
      <c r="U917" s="6"/>
      <c r="V917" s="6"/>
      <c r="W917" s="6"/>
    </row>
    <row r="918" spans="1:23" ht="8.1" hidden="1" customHeight="1" x14ac:dyDescent="0.2">
      <c r="A918" s="6"/>
      <c r="B918" s="66"/>
      <c r="C918" s="11"/>
      <c r="D918" s="11"/>
      <c r="E918" s="11"/>
      <c r="F918" s="11"/>
      <c r="G918" s="11"/>
      <c r="H918" s="11"/>
      <c r="I918" s="11"/>
      <c r="J918" s="11"/>
      <c r="K918" s="11"/>
      <c r="L918" s="11"/>
      <c r="M918" s="11"/>
      <c r="N918" s="11"/>
      <c r="O918" s="11"/>
      <c r="P918" s="11"/>
      <c r="Q918" s="11"/>
      <c r="R918" s="11"/>
      <c r="S918" s="79"/>
      <c r="T918" s="6"/>
      <c r="U918" s="6"/>
      <c r="V918" s="6"/>
      <c r="W918" s="6"/>
    </row>
    <row r="919" spans="1:23" ht="8.1" hidden="1" customHeight="1" x14ac:dyDescent="0.2">
      <c r="A919" s="6"/>
      <c r="B919" s="71"/>
      <c r="C919" s="6"/>
      <c r="D919" s="6"/>
      <c r="E919" s="6"/>
      <c r="F919" s="6"/>
      <c r="G919" s="6"/>
      <c r="H919" s="6"/>
      <c r="I919" s="6"/>
      <c r="J919" s="6"/>
      <c r="K919" s="6"/>
      <c r="L919" s="6"/>
      <c r="M919" s="6"/>
      <c r="N919" s="6"/>
      <c r="O919" s="6"/>
      <c r="P919" s="6"/>
      <c r="Q919" s="6"/>
      <c r="R919" s="6"/>
      <c r="S919" s="6"/>
      <c r="T919" s="6"/>
      <c r="U919" s="6"/>
      <c r="V919" s="6"/>
      <c r="W919" s="6"/>
    </row>
    <row r="920" spans="1:23" ht="8.1" hidden="1" customHeight="1" x14ac:dyDescent="0.2">
      <c r="A920" s="6"/>
      <c r="B920" s="621" t="s">
        <v>279</v>
      </c>
      <c r="C920" s="622"/>
      <c r="D920" s="622"/>
      <c r="E920" s="622"/>
      <c r="F920" s="622"/>
      <c r="G920" s="622"/>
      <c r="H920" s="622"/>
      <c r="I920" s="622"/>
      <c r="J920" s="622"/>
      <c r="K920" s="622"/>
      <c r="L920" s="622"/>
      <c r="M920" s="622"/>
      <c r="N920" s="622"/>
      <c r="O920" s="622"/>
      <c r="P920" s="622"/>
      <c r="Q920" s="622"/>
      <c r="R920" s="622"/>
      <c r="S920" s="623"/>
      <c r="T920" s="6"/>
      <c r="U920" s="6"/>
      <c r="V920" s="6"/>
      <c r="W920" s="6"/>
    </row>
    <row r="921" spans="1:23" ht="8.1" hidden="1" customHeight="1" x14ac:dyDescent="0.2">
      <c r="A921" s="6"/>
      <c r="B921" s="69"/>
      <c r="C921" s="6"/>
      <c r="D921" s="6"/>
      <c r="E921" s="6"/>
      <c r="F921" s="6"/>
      <c r="G921" s="6"/>
      <c r="H921" s="6"/>
      <c r="I921" s="6"/>
      <c r="J921" s="6"/>
      <c r="K921" s="6"/>
      <c r="L921" s="6"/>
      <c r="M921" s="6"/>
      <c r="N921" s="6"/>
      <c r="O921" s="6"/>
      <c r="P921" s="6"/>
      <c r="Q921" s="6"/>
      <c r="R921" s="6"/>
      <c r="S921" s="74"/>
      <c r="T921" s="6"/>
      <c r="U921" s="6"/>
      <c r="V921" s="6"/>
      <c r="W921" s="6"/>
    </row>
    <row r="922" spans="1:23" ht="8.1" hidden="1" customHeight="1" x14ac:dyDescent="0.2">
      <c r="A922" s="6"/>
      <c r="B922" s="70" t="s">
        <v>403</v>
      </c>
      <c r="C922" s="6"/>
      <c r="D922" s="6"/>
      <c r="E922" s="6"/>
      <c r="F922" s="6"/>
      <c r="G922" s="6"/>
      <c r="H922" s="6"/>
      <c r="I922" s="6"/>
      <c r="J922" s="6"/>
      <c r="K922" s="6"/>
      <c r="L922" s="6"/>
      <c r="M922" s="6"/>
      <c r="N922" s="6"/>
      <c r="O922" s="6"/>
      <c r="P922" s="6"/>
      <c r="Q922" s="6"/>
      <c r="R922" s="6"/>
      <c r="S922" s="74"/>
      <c r="T922" s="6"/>
      <c r="U922" s="6"/>
      <c r="V922" s="6"/>
      <c r="W922" s="6"/>
    </row>
    <row r="923" spans="1:23" ht="8.1" hidden="1" customHeight="1" x14ac:dyDescent="0.2">
      <c r="A923" s="6"/>
      <c r="B923" s="70" t="s">
        <v>404</v>
      </c>
      <c r="C923" s="6"/>
      <c r="D923" s="6"/>
      <c r="E923" s="6"/>
      <c r="F923" s="6"/>
      <c r="G923" s="6"/>
      <c r="H923" s="6"/>
      <c r="I923" s="6"/>
      <c r="J923" s="6"/>
      <c r="K923" s="6"/>
      <c r="L923" s="6"/>
      <c r="M923" s="6"/>
      <c r="N923" s="6"/>
      <c r="O923" s="6"/>
      <c r="P923" s="6"/>
      <c r="Q923" s="6"/>
      <c r="R923" s="6"/>
      <c r="S923" s="74"/>
      <c r="T923" s="6"/>
      <c r="U923" s="6"/>
      <c r="V923" s="6"/>
      <c r="W923" s="6"/>
    </row>
    <row r="924" spans="1:23" ht="8.1" hidden="1" customHeight="1" x14ac:dyDescent="0.2">
      <c r="A924" s="6"/>
      <c r="B924" s="70"/>
      <c r="C924" s="6"/>
      <c r="D924" s="6"/>
      <c r="E924" s="6"/>
      <c r="F924" s="6"/>
      <c r="G924" s="6"/>
      <c r="H924" s="6"/>
      <c r="I924" s="6"/>
      <c r="J924" s="6"/>
      <c r="K924" s="6"/>
      <c r="L924" s="6"/>
      <c r="M924" s="6"/>
      <c r="N924" s="6"/>
      <c r="O924" s="6"/>
      <c r="P924" s="6"/>
      <c r="Q924" s="6"/>
      <c r="R924" s="6"/>
      <c r="S924" s="74"/>
      <c r="T924" s="6"/>
      <c r="U924" s="6"/>
      <c r="V924" s="6"/>
      <c r="W924" s="6"/>
    </row>
    <row r="925" spans="1:23" ht="8.1" hidden="1" customHeight="1" x14ac:dyDescent="0.2">
      <c r="A925" s="6"/>
      <c r="B925" s="70" t="s">
        <v>295</v>
      </c>
      <c r="C925" s="6"/>
      <c r="D925" s="6"/>
      <c r="E925" s="6"/>
      <c r="F925" s="6"/>
      <c r="G925" s="6"/>
      <c r="H925" s="6"/>
      <c r="I925" s="6"/>
      <c r="J925" s="6"/>
      <c r="K925" s="6"/>
      <c r="L925" s="6"/>
      <c r="M925" s="6"/>
      <c r="N925" s="6"/>
      <c r="O925" s="6"/>
      <c r="P925" s="6"/>
      <c r="Q925" s="6"/>
      <c r="R925" s="6"/>
      <c r="S925" s="74"/>
      <c r="T925" s="6"/>
      <c r="U925" s="6"/>
      <c r="V925" s="6"/>
      <c r="W925" s="6"/>
    </row>
    <row r="926" spans="1:23" ht="8.1" hidden="1" customHeight="1" x14ac:dyDescent="0.2">
      <c r="A926" s="6"/>
      <c r="B926" s="70"/>
      <c r="C926" s="6"/>
      <c r="D926" s="6"/>
      <c r="E926" s="6"/>
      <c r="F926" s="6"/>
      <c r="G926" s="6"/>
      <c r="H926" s="6"/>
      <c r="I926" s="6"/>
      <c r="J926" s="6"/>
      <c r="K926" s="6"/>
      <c r="L926" s="6"/>
      <c r="M926" s="6"/>
      <c r="N926" s="6"/>
      <c r="O926" s="6"/>
      <c r="P926" s="6"/>
      <c r="Q926" s="6"/>
      <c r="R926" s="6"/>
      <c r="S926" s="74"/>
      <c r="T926" s="6"/>
      <c r="U926" s="6"/>
      <c r="V926" s="6"/>
      <c r="W926" s="6"/>
    </row>
    <row r="927" spans="1:23" ht="8.1" hidden="1" customHeight="1" x14ac:dyDescent="0.2">
      <c r="A927" s="6"/>
      <c r="B927" s="70" t="s">
        <v>296</v>
      </c>
      <c r="C927" s="6"/>
      <c r="D927" s="6"/>
      <c r="E927" s="6"/>
      <c r="F927" s="6"/>
      <c r="G927" s="6"/>
      <c r="H927" s="6"/>
      <c r="I927" s="6"/>
      <c r="J927" s="6"/>
      <c r="K927" s="6"/>
      <c r="L927" s="6"/>
      <c r="M927" s="6"/>
      <c r="N927" s="6"/>
      <c r="O927" s="6"/>
      <c r="P927" s="6"/>
      <c r="Q927" s="6"/>
      <c r="R927" s="6"/>
      <c r="S927" s="74"/>
      <c r="T927" s="6"/>
      <c r="U927" s="6"/>
      <c r="V927" s="6"/>
      <c r="W927" s="6"/>
    </row>
    <row r="928" spans="1:23" ht="8.1" hidden="1" customHeight="1" x14ac:dyDescent="0.2">
      <c r="A928" s="6"/>
      <c r="B928" s="70"/>
      <c r="C928" s="6"/>
      <c r="D928" s="6"/>
      <c r="E928" s="6"/>
      <c r="F928" s="6"/>
      <c r="G928" s="6"/>
      <c r="H928" s="6"/>
      <c r="I928" s="6"/>
      <c r="J928" s="6"/>
      <c r="K928" s="6"/>
      <c r="L928" s="6"/>
      <c r="M928" s="6"/>
      <c r="N928" s="6"/>
      <c r="O928" s="6"/>
      <c r="P928" s="6"/>
      <c r="Q928" s="6"/>
      <c r="R928" s="6"/>
      <c r="S928" s="74"/>
      <c r="T928" s="6"/>
      <c r="U928" s="6"/>
      <c r="V928" s="6"/>
      <c r="W928" s="6"/>
    </row>
    <row r="929" spans="1:23" ht="8.1" hidden="1" customHeight="1" x14ac:dyDescent="0.2">
      <c r="A929" s="6"/>
      <c r="B929" s="70" t="s">
        <v>297</v>
      </c>
      <c r="C929" s="6"/>
      <c r="D929" s="6"/>
      <c r="E929" s="6"/>
      <c r="F929" s="6"/>
      <c r="G929" s="6"/>
      <c r="H929" s="6"/>
      <c r="I929" s="6"/>
      <c r="J929" s="6"/>
      <c r="K929" s="6"/>
      <c r="L929" s="6"/>
      <c r="M929" s="6"/>
      <c r="N929" s="6"/>
      <c r="O929" s="6"/>
      <c r="P929" s="6"/>
      <c r="Q929" s="6"/>
      <c r="R929" s="6"/>
      <c r="S929" s="74"/>
      <c r="T929" s="6"/>
      <c r="U929" s="6"/>
      <c r="V929" s="6"/>
      <c r="W929" s="6"/>
    </row>
    <row r="930" spans="1:23" ht="8.1" hidden="1" customHeight="1" x14ac:dyDescent="0.2">
      <c r="A930" s="6"/>
      <c r="B930" s="70"/>
      <c r="C930" s="6"/>
      <c r="D930" s="6"/>
      <c r="E930" s="6"/>
      <c r="F930" s="6"/>
      <c r="G930" s="6"/>
      <c r="H930" s="6"/>
      <c r="I930" s="6"/>
      <c r="J930" s="6"/>
      <c r="K930" s="6"/>
      <c r="L930" s="6"/>
      <c r="M930" s="6"/>
      <c r="N930" s="6"/>
      <c r="O930" s="6"/>
      <c r="P930" s="6"/>
      <c r="Q930" s="6"/>
      <c r="R930" s="6"/>
      <c r="S930" s="74"/>
      <c r="T930" s="6"/>
      <c r="U930" s="6"/>
      <c r="V930" s="6"/>
      <c r="W930" s="6"/>
    </row>
    <row r="931" spans="1:23" ht="8.1" hidden="1" customHeight="1" x14ac:dyDescent="0.2">
      <c r="A931" s="6"/>
      <c r="B931" s="70" t="s">
        <v>298</v>
      </c>
      <c r="C931" s="6"/>
      <c r="D931" s="6"/>
      <c r="E931" s="6"/>
      <c r="F931" s="6"/>
      <c r="G931" s="6"/>
      <c r="H931" s="6"/>
      <c r="I931" s="6"/>
      <c r="J931" s="6"/>
      <c r="K931" s="6"/>
      <c r="L931" s="6"/>
      <c r="M931" s="6"/>
      <c r="N931" s="6"/>
      <c r="O931" s="6"/>
      <c r="P931" s="6"/>
      <c r="Q931" s="6"/>
      <c r="R931" s="6"/>
      <c r="S931" s="74"/>
      <c r="T931" s="6"/>
      <c r="U931" s="6"/>
      <c r="V931" s="6"/>
      <c r="W931" s="6"/>
    </row>
    <row r="932" spans="1:23" ht="8.1" hidden="1" customHeight="1" x14ac:dyDescent="0.2">
      <c r="A932" s="6"/>
      <c r="B932" s="70"/>
      <c r="C932" s="6"/>
      <c r="D932" s="6"/>
      <c r="E932" s="6"/>
      <c r="F932" s="6"/>
      <c r="G932" s="6"/>
      <c r="H932" s="6"/>
      <c r="I932" s="6"/>
      <c r="J932" s="6"/>
      <c r="K932" s="6"/>
      <c r="L932" s="6"/>
      <c r="M932" s="6"/>
      <c r="N932" s="6"/>
      <c r="O932" s="6"/>
      <c r="P932" s="6"/>
      <c r="Q932" s="6"/>
      <c r="R932" s="6"/>
      <c r="S932" s="74"/>
      <c r="T932" s="6"/>
      <c r="U932" s="6"/>
      <c r="V932" s="6"/>
      <c r="W932" s="6"/>
    </row>
    <row r="933" spans="1:23" ht="8.1" hidden="1" customHeight="1" x14ac:dyDescent="0.2">
      <c r="A933" s="6"/>
      <c r="B933" s="70" t="s">
        <v>299</v>
      </c>
      <c r="C933" s="6"/>
      <c r="D933" s="6"/>
      <c r="E933" s="6"/>
      <c r="F933" s="6"/>
      <c r="G933" s="6"/>
      <c r="H933" s="6"/>
      <c r="I933" s="6"/>
      <c r="J933" s="6"/>
      <c r="K933" s="6"/>
      <c r="L933" s="6"/>
      <c r="M933" s="6"/>
      <c r="N933" s="6"/>
      <c r="O933" s="6"/>
      <c r="P933" s="6"/>
      <c r="Q933" s="6"/>
      <c r="R933" s="6"/>
      <c r="S933" s="74"/>
      <c r="T933" s="6"/>
      <c r="U933" s="6"/>
      <c r="V933" s="6"/>
      <c r="W933" s="6"/>
    </row>
    <row r="934" spans="1:23" ht="8.1" hidden="1" customHeight="1" x14ac:dyDescent="0.2">
      <c r="A934" s="6"/>
      <c r="B934" s="70" t="s">
        <v>300</v>
      </c>
      <c r="C934" s="6"/>
      <c r="D934" s="6"/>
      <c r="E934" s="6"/>
      <c r="F934" s="6"/>
      <c r="G934" s="6"/>
      <c r="H934" s="6"/>
      <c r="I934" s="6"/>
      <c r="J934" s="6"/>
      <c r="K934" s="6"/>
      <c r="L934" s="6"/>
      <c r="M934" s="6"/>
      <c r="N934" s="6"/>
      <c r="O934" s="6"/>
      <c r="P934" s="6"/>
      <c r="Q934" s="6"/>
      <c r="R934" s="6"/>
      <c r="S934" s="74"/>
      <c r="T934" s="6"/>
      <c r="U934" s="6"/>
      <c r="V934" s="6"/>
      <c r="W934" s="6"/>
    </row>
    <row r="935" spans="1:23" ht="8.1" hidden="1" customHeight="1" x14ac:dyDescent="0.2">
      <c r="A935" s="6"/>
      <c r="B935" s="70" t="s">
        <v>301</v>
      </c>
      <c r="C935" s="6"/>
      <c r="D935" s="6"/>
      <c r="E935" s="6"/>
      <c r="F935" s="6"/>
      <c r="G935" s="6"/>
      <c r="H935" s="6"/>
      <c r="I935" s="6"/>
      <c r="J935" s="6"/>
      <c r="K935" s="6"/>
      <c r="L935" s="6"/>
      <c r="M935" s="6"/>
      <c r="N935" s="6"/>
      <c r="O935" s="6"/>
      <c r="P935" s="6"/>
      <c r="Q935" s="6"/>
      <c r="R935" s="6"/>
      <c r="S935" s="74"/>
      <c r="T935" s="6"/>
      <c r="U935" s="6"/>
      <c r="V935" s="6"/>
      <c r="W935" s="6"/>
    </row>
    <row r="936" spans="1:23" ht="8.1" hidden="1" customHeight="1" x14ac:dyDescent="0.2">
      <c r="A936" s="6"/>
      <c r="B936" s="70"/>
      <c r="C936" s="6"/>
      <c r="D936" s="6"/>
      <c r="E936" s="6"/>
      <c r="F936" s="6"/>
      <c r="G936" s="6"/>
      <c r="H936" s="6"/>
      <c r="I936" s="6"/>
      <c r="J936" s="6"/>
      <c r="K936" s="6"/>
      <c r="L936" s="6"/>
      <c r="M936" s="6"/>
      <c r="N936" s="6"/>
      <c r="O936" s="6"/>
      <c r="P936" s="6"/>
      <c r="Q936" s="6"/>
      <c r="R936" s="6"/>
      <c r="S936" s="74"/>
      <c r="T936" s="6"/>
      <c r="U936" s="6"/>
      <c r="V936" s="6"/>
      <c r="W936" s="6"/>
    </row>
    <row r="937" spans="1:23" ht="8.1" hidden="1" customHeight="1" x14ac:dyDescent="0.2">
      <c r="A937" s="6"/>
      <c r="B937" s="70" t="s">
        <v>302</v>
      </c>
      <c r="C937" s="6"/>
      <c r="D937" s="6"/>
      <c r="E937" s="6"/>
      <c r="F937" s="6"/>
      <c r="G937" s="6"/>
      <c r="H937" s="6"/>
      <c r="I937" s="6"/>
      <c r="J937" s="6"/>
      <c r="K937" s="6"/>
      <c r="L937" s="6"/>
      <c r="M937" s="6"/>
      <c r="N937" s="6"/>
      <c r="O937" s="6"/>
      <c r="P937" s="6"/>
      <c r="Q937" s="6"/>
      <c r="R937" s="6"/>
      <c r="S937" s="74"/>
      <c r="T937" s="6"/>
      <c r="U937" s="6"/>
      <c r="V937" s="6"/>
      <c r="W937" s="6"/>
    </row>
    <row r="938" spans="1:23" ht="8.1" hidden="1" customHeight="1" x14ac:dyDescent="0.2">
      <c r="A938" s="6"/>
      <c r="B938" s="70" t="s">
        <v>303</v>
      </c>
      <c r="C938" s="6"/>
      <c r="D938" s="6"/>
      <c r="E938" s="6"/>
      <c r="F938" s="6"/>
      <c r="G938" s="6"/>
      <c r="H938" s="6"/>
      <c r="I938" s="6"/>
      <c r="J938" s="6"/>
      <c r="K938" s="6"/>
      <c r="L938" s="6"/>
      <c r="M938" s="6"/>
      <c r="N938" s="6"/>
      <c r="O938" s="6"/>
      <c r="P938" s="6"/>
      <c r="Q938" s="6"/>
      <c r="R938" s="6"/>
      <c r="S938" s="74"/>
      <c r="T938" s="6"/>
      <c r="U938" s="6"/>
      <c r="V938" s="6"/>
      <c r="W938" s="6"/>
    </row>
    <row r="939" spans="1:23" ht="8.1" hidden="1" customHeight="1" x14ac:dyDescent="0.2">
      <c r="A939" s="6"/>
      <c r="B939" s="70" t="s">
        <v>304</v>
      </c>
      <c r="C939" s="6"/>
      <c r="D939" s="6"/>
      <c r="E939" s="6"/>
      <c r="F939" s="6"/>
      <c r="G939" s="6"/>
      <c r="H939" s="6"/>
      <c r="I939" s="6"/>
      <c r="J939" s="6"/>
      <c r="K939" s="6"/>
      <c r="L939" s="6"/>
      <c r="M939" s="6"/>
      <c r="N939" s="6"/>
      <c r="O939" s="6"/>
      <c r="P939" s="6"/>
      <c r="Q939" s="6"/>
      <c r="R939" s="6"/>
      <c r="S939" s="74"/>
      <c r="T939" s="6"/>
      <c r="U939" s="6"/>
      <c r="V939" s="6"/>
      <c r="W939" s="6"/>
    </row>
    <row r="940" spans="1:23" ht="8.1" hidden="1" customHeight="1" x14ac:dyDescent="0.2">
      <c r="A940" s="6"/>
      <c r="B940" s="70"/>
      <c r="C940" s="6"/>
      <c r="D940" s="6"/>
      <c r="E940" s="6"/>
      <c r="F940" s="6"/>
      <c r="G940" s="6"/>
      <c r="H940" s="6"/>
      <c r="I940" s="6"/>
      <c r="J940" s="6"/>
      <c r="K940" s="6"/>
      <c r="L940" s="6"/>
      <c r="M940" s="6"/>
      <c r="N940" s="6"/>
      <c r="O940" s="6"/>
      <c r="P940" s="6"/>
      <c r="Q940" s="6"/>
      <c r="R940" s="6"/>
      <c r="S940" s="74"/>
      <c r="T940" s="6"/>
      <c r="U940" s="6"/>
      <c r="V940" s="6"/>
      <c r="W940" s="6"/>
    </row>
    <row r="941" spans="1:23" ht="8.1" hidden="1" customHeight="1" x14ac:dyDescent="0.2">
      <c r="A941" s="6"/>
      <c r="B941" s="70" t="s">
        <v>305</v>
      </c>
      <c r="C941" s="6"/>
      <c r="D941" s="6"/>
      <c r="E941" s="6"/>
      <c r="F941" s="6"/>
      <c r="G941" s="6"/>
      <c r="H941" s="6"/>
      <c r="I941" s="6"/>
      <c r="J941" s="6"/>
      <c r="K941" s="6"/>
      <c r="L941" s="6"/>
      <c r="M941" s="6"/>
      <c r="N941" s="6"/>
      <c r="O941" s="6"/>
      <c r="P941" s="6"/>
      <c r="Q941" s="6"/>
      <c r="R941" s="6"/>
      <c r="S941" s="74"/>
      <c r="T941" s="6"/>
      <c r="U941" s="6"/>
      <c r="V941" s="6"/>
      <c r="W941" s="6"/>
    </row>
    <row r="942" spans="1:23" ht="8.1" hidden="1" customHeight="1" x14ac:dyDescent="0.2">
      <c r="A942" s="6"/>
      <c r="B942" s="70" t="s">
        <v>303</v>
      </c>
      <c r="C942" s="6"/>
      <c r="D942" s="6"/>
      <c r="E942" s="6"/>
      <c r="F942" s="6"/>
      <c r="G942" s="6"/>
      <c r="H942" s="6"/>
      <c r="I942" s="6"/>
      <c r="J942" s="6"/>
      <c r="K942" s="6"/>
      <c r="L942" s="6"/>
      <c r="M942" s="6"/>
      <c r="N942" s="6"/>
      <c r="O942" s="6"/>
      <c r="P942" s="6"/>
      <c r="Q942" s="6"/>
      <c r="R942" s="6"/>
      <c r="S942" s="74"/>
      <c r="T942" s="6"/>
      <c r="U942" s="6"/>
      <c r="V942" s="6"/>
      <c r="W942" s="6"/>
    </row>
    <row r="943" spans="1:23" ht="8.1" hidden="1" customHeight="1" x14ac:dyDescent="0.2">
      <c r="A943" s="6"/>
      <c r="B943" s="70" t="s">
        <v>306</v>
      </c>
      <c r="C943" s="6"/>
      <c r="D943" s="6"/>
      <c r="E943" s="6"/>
      <c r="F943" s="6"/>
      <c r="G943" s="6"/>
      <c r="H943" s="6"/>
      <c r="I943" s="6"/>
      <c r="J943" s="6"/>
      <c r="K943" s="6"/>
      <c r="L943" s="6"/>
      <c r="M943" s="6"/>
      <c r="N943" s="6"/>
      <c r="O943" s="6"/>
      <c r="P943" s="6"/>
      <c r="Q943" s="6"/>
      <c r="R943" s="6"/>
      <c r="S943" s="74"/>
      <c r="T943" s="6"/>
      <c r="U943" s="6"/>
      <c r="V943" s="6"/>
      <c r="W943" s="6"/>
    </row>
    <row r="944" spans="1:23" ht="8.1" hidden="1" customHeight="1" x14ac:dyDescent="0.2">
      <c r="A944" s="6"/>
      <c r="B944" s="70" t="s">
        <v>278</v>
      </c>
      <c r="C944" s="6"/>
      <c r="D944" s="6"/>
      <c r="E944" s="6"/>
      <c r="F944" s="6"/>
      <c r="G944" s="6"/>
      <c r="H944" s="6"/>
      <c r="I944" s="6"/>
      <c r="J944" s="6"/>
      <c r="K944" s="6"/>
      <c r="L944" s="6"/>
      <c r="M944" s="6"/>
      <c r="N944" s="6"/>
      <c r="O944" s="6"/>
      <c r="P944" s="6"/>
      <c r="Q944" s="6"/>
      <c r="R944" s="6"/>
      <c r="S944" s="74"/>
      <c r="T944" s="6"/>
      <c r="U944" s="6"/>
      <c r="V944" s="6"/>
      <c r="W944" s="6"/>
    </row>
    <row r="945" spans="1:23" ht="8.1" hidden="1" customHeight="1" x14ac:dyDescent="0.2">
      <c r="A945" s="6"/>
      <c r="B945" s="70" t="s">
        <v>307</v>
      </c>
      <c r="C945" s="6"/>
      <c r="D945" s="6"/>
      <c r="E945" s="6"/>
      <c r="F945" s="6"/>
      <c r="G945" s="6"/>
      <c r="H945" s="6"/>
      <c r="I945" s="6"/>
      <c r="J945" s="6"/>
      <c r="K945" s="6"/>
      <c r="L945" s="6"/>
      <c r="M945" s="6"/>
      <c r="N945" s="6"/>
      <c r="O945" s="6"/>
      <c r="P945" s="6"/>
      <c r="Q945" s="6"/>
      <c r="R945" s="6"/>
      <c r="S945" s="74"/>
      <c r="T945" s="6"/>
      <c r="U945" s="6"/>
      <c r="V945" s="6"/>
      <c r="W945" s="6"/>
    </row>
    <row r="946" spans="1:23" ht="8.1" hidden="1" customHeight="1" x14ac:dyDescent="0.2">
      <c r="A946" s="6"/>
      <c r="B946" s="70" t="s">
        <v>308</v>
      </c>
      <c r="C946" s="6"/>
      <c r="D946" s="6"/>
      <c r="E946" s="6"/>
      <c r="F946" s="6"/>
      <c r="G946" s="6"/>
      <c r="H946" s="6"/>
      <c r="I946" s="6"/>
      <c r="J946" s="6"/>
      <c r="K946" s="6"/>
      <c r="L946" s="6"/>
      <c r="M946" s="6"/>
      <c r="N946" s="6"/>
      <c r="O946" s="6"/>
      <c r="P946" s="6"/>
      <c r="Q946" s="6"/>
      <c r="R946" s="6"/>
      <c r="S946" s="74"/>
      <c r="T946" s="6"/>
      <c r="U946" s="6"/>
      <c r="V946" s="6"/>
      <c r="W946" s="6"/>
    </row>
    <row r="947" spans="1:23" ht="8.1" hidden="1" customHeight="1" x14ac:dyDescent="0.2">
      <c r="A947" s="6"/>
      <c r="B947" s="70" t="s">
        <v>309</v>
      </c>
      <c r="C947" s="6"/>
      <c r="D947" s="6"/>
      <c r="E947" s="6"/>
      <c r="F947" s="6"/>
      <c r="G947" s="6"/>
      <c r="H947" s="6"/>
      <c r="I947" s="6"/>
      <c r="J947" s="6"/>
      <c r="K947" s="6"/>
      <c r="L947" s="6"/>
      <c r="M947" s="6"/>
      <c r="N947" s="6"/>
      <c r="O947" s="6"/>
      <c r="P947" s="6"/>
      <c r="Q947" s="6"/>
      <c r="R947" s="6"/>
      <c r="S947" s="74"/>
      <c r="T947" s="6"/>
      <c r="U947" s="6"/>
      <c r="V947" s="6"/>
      <c r="W947" s="6"/>
    </row>
    <row r="948" spans="1:23" ht="8.1" hidden="1" customHeight="1" x14ac:dyDescent="0.2">
      <c r="A948" s="6"/>
      <c r="B948" s="70" t="s">
        <v>310</v>
      </c>
      <c r="C948" s="6"/>
      <c r="D948" s="6"/>
      <c r="E948" s="6"/>
      <c r="F948" s="6"/>
      <c r="G948" s="6"/>
      <c r="H948" s="6"/>
      <c r="I948" s="6"/>
      <c r="J948" s="6"/>
      <c r="K948" s="6"/>
      <c r="L948" s="6"/>
      <c r="M948" s="6"/>
      <c r="N948" s="6"/>
      <c r="O948" s="6"/>
      <c r="P948" s="6"/>
      <c r="Q948" s="6"/>
      <c r="R948" s="6"/>
      <c r="S948" s="74"/>
      <c r="T948" s="6"/>
      <c r="U948" s="6"/>
      <c r="V948" s="6"/>
      <c r="W948" s="6"/>
    </row>
    <row r="949" spans="1:23" ht="8.1" hidden="1" customHeight="1" x14ac:dyDescent="0.2">
      <c r="A949" s="6"/>
      <c r="B949" s="70" t="s">
        <v>311</v>
      </c>
      <c r="C949" s="6"/>
      <c r="D949" s="6"/>
      <c r="E949" s="6"/>
      <c r="F949" s="6"/>
      <c r="G949" s="6"/>
      <c r="H949" s="6"/>
      <c r="I949" s="6"/>
      <c r="J949" s="6"/>
      <c r="K949" s="6"/>
      <c r="L949" s="6"/>
      <c r="M949" s="6"/>
      <c r="N949" s="6"/>
      <c r="O949" s="6"/>
      <c r="P949" s="6"/>
      <c r="Q949" s="6"/>
      <c r="R949" s="6"/>
      <c r="S949" s="74"/>
      <c r="T949" s="6"/>
      <c r="U949" s="6"/>
      <c r="V949" s="6"/>
      <c r="W949" s="6"/>
    </row>
    <row r="950" spans="1:23" ht="8.1" hidden="1" customHeight="1" x14ac:dyDescent="0.2">
      <c r="A950" s="6"/>
      <c r="B950" s="70" t="s">
        <v>312</v>
      </c>
      <c r="C950" s="6"/>
      <c r="D950" s="6"/>
      <c r="E950" s="6"/>
      <c r="F950" s="6"/>
      <c r="G950" s="6"/>
      <c r="H950" s="6"/>
      <c r="I950" s="6"/>
      <c r="J950" s="6"/>
      <c r="K950" s="6"/>
      <c r="L950" s="6"/>
      <c r="M950" s="6"/>
      <c r="N950" s="6"/>
      <c r="O950" s="6"/>
      <c r="P950" s="6"/>
      <c r="Q950" s="6"/>
      <c r="R950" s="6"/>
      <c r="S950" s="74"/>
      <c r="T950" s="6"/>
      <c r="U950" s="6"/>
      <c r="V950" s="6"/>
      <c r="W950" s="6"/>
    </row>
    <row r="951" spans="1:23" ht="8.1" hidden="1" customHeight="1" x14ac:dyDescent="0.2">
      <c r="A951" s="6"/>
      <c r="B951" s="70"/>
      <c r="C951" s="6"/>
      <c r="D951" s="6"/>
      <c r="E951" s="6"/>
      <c r="F951" s="6"/>
      <c r="G951" s="6"/>
      <c r="H951" s="6"/>
      <c r="I951" s="6"/>
      <c r="J951" s="6"/>
      <c r="K951" s="6"/>
      <c r="L951" s="6"/>
      <c r="M951" s="6"/>
      <c r="N951" s="6"/>
      <c r="O951" s="6"/>
      <c r="P951" s="6"/>
      <c r="Q951" s="6"/>
      <c r="R951" s="6"/>
      <c r="S951" s="74"/>
      <c r="T951" s="6"/>
      <c r="U951" s="6"/>
      <c r="V951" s="6"/>
      <c r="W951" s="6"/>
    </row>
    <row r="952" spans="1:23" ht="8.1" hidden="1" customHeight="1" x14ac:dyDescent="0.2">
      <c r="A952" s="6"/>
      <c r="B952" s="70" t="s">
        <v>405</v>
      </c>
      <c r="C952" s="6"/>
      <c r="D952" s="6"/>
      <c r="E952" s="6"/>
      <c r="F952" s="6"/>
      <c r="G952" s="6"/>
      <c r="H952" s="6"/>
      <c r="I952" s="6"/>
      <c r="J952" s="6"/>
      <c r="K952" s="6"/>
      <c r="L952" s="6"/>
      <c r="M952" s="6"/>
      <c r="N952" s="6"/>
      <c r="O952" s="6"/>
      <c r="P952" s="6"/>
      <c r="Q952" s="6"/>
      <c r="R952" s="6"/>
      <c r="S952" s="74"/>
      <c r="T952" s="6"/>
      <c r="U952" s="6"/>
      <c r="V952" s="6"/>
      <c r="W952" s="6"/>
    </row>
    <row r="953" spans="1:23" ht="8.1" hidden="1" customHeight="1" x14ac:dyDescent="0.2">
      <c r="A953" s="6"/>
      <c r="B953" s="70" t="s">
        <v>406</v>
      </c>
      <c r="C953" s="6"/>
      <c r="D953" s="6"/>
      <c r="E953" s="6"/>
      <c r="F953" s="6"/>
      <c r="G953" s="6"/>
      <c r="H953" s="6"/>
      <c r="I953" s="6"/>
      <c r="J953" s="6"/>
      <c r="K953" s="6"/>
      <c r="L953" s="6"/>
      <c r="M953" s="6"/>
      <c r="N953" s="6"/>
      <c r="O953" s="6"/>
      <c r="P953" s="6"/>
      <c r="Q953" s="6"/>
      <c r="R953" s="6"/>
      <c r="S953" s="74"/>
      <c r="T953" s="6"/>
      <c r="U953" s="6"/>
      <c r="V953" s="6"/>
      <c r="W953" s="6"/>
    </row>
    <row r="954" spans="1:23" ht="8.1" hidden="1" customHeight="1" x14ac:dyDescent="0.2">
      <c r="A954" s="6"/>
      <c r="B954" s="70"/>
      <c r="C954" s="6"/>
      <c r="D954" s="6"/>
      <c r="E954" s="6"/>
      <c r="F954" s="6"/>
      <c r="G954" s="6"/>
      <c r="H954" s="6"/>
      <c r="I954" s="6"/>
      <c r="J954" s="6"/>
      <c r="K954" s="6"/>
      <c r="L954" s="6"/>
      <c r="M954" s="6"/>
      <c r="N954" s="6"/>
      <c r="O954" s="6"/>
      <c r="P954" s="6"/>
      <c r="Q954" s="6"/>
      <c r="R954" s="6"/>
      <c r="S954" s="74"/>
      <c r="T954" s="6"/>
      <c r="U954" s="6"/>
      <c r="V954" s="6"/>
      <c r="W954" s="6"/>
    </row>
    <row r="955" spans="1:23" ht="8.1" hidden="1" customHeight="1" x14ac:dyDescent="0.2">
      <c r="A955" s="6"/>
      <c r="B955" s="66"/>
      <c r="C955" s="11"/>
      <c r="D955" s="11"/>
      <c r="E955" s="11"/>
      <c r="F955" s="11"/>
      <c r="G955" s="11"/>
      <c r="H955" s="11"/>
      <c r="I955" s="11"/>
      <c r="J955" s="11"/>
      <c r="K955" s="11"/>
      <c r="L955" s="11"/>
      <c r="M955" s="11"/>
      <c r="N955" s="11"/>
      <c r="O955" s="11"/>
      <c r="P955" s="11"/>
      <c r="Q955" s="11"/>
      <c r="R955" s="11"/>
      <c r="S955" s="79"/>
      <c r="T955" s="6"/>
      <c r="U955" s="6"/>
      <c r="V955" s="6"/>
      <c r="W955" s="6"/>
    </row>
    <row r="956" spans="1:23" ht="8.1" hidden="1" customHeight="1" x14ac:dyDescent="0.2">
      <c r="A956" s="6"/>
      <c r="B956" s="64"/>
      <c r="C956" s="6"/>
      <c r="D956" s="6"/>
      <c r="E956" s="6"/>
      <c r="F956" s="6"/>
      <c r="G956" s="6"/>
      <c r="H956" s="6"/>
      <c r="I956" s="6"/>
      <c r="J956" s="6"/>
      <c r="K956" s="6"/>
      <c r="L956" s="6"/>
      <c r="M956" s="6"/>
      <c r="N956" s="6"/>
      <c r="O956" s="6"/>
      <c r="P956" s="6"/>
      <c r="Q956" s="6"/>
      <c r="R956" s="6"/>
      <c r="S956" s="6"/>
      <c r="T956" s="6"/>
      <c r="U956" s="6"/>
      <c r="V956" s="6"/>
      <c r="W956" s="6"/>
    </row>
    <row r="957" spans="1:23" ht="8.1" hidden="1" customHeight="1" x14ac:dyDescent="0.2">
      <c r="A957" s="6"/>
      <c r="B957" s="621" t="s">
        <v>266</v>
      </c>
      <c r="C957" s="622"/>
      <c r="D957" s="622"/>
      <c r="E957" s="622"/>
      <c r="F957" s="622"/>
      <c r="G957" s="622"/>
      <c r="H957" s="622"/>
      <c r="I957" s="622"/>
      <c r="J957" s="622"/>
      <c r="K957" s="622"/>
      <c r="L957" s="622"/>
      <c r="M957" s="622"/>
      <c r="N957" s="622"/>
      <c r="O957" s="622"/>
      <c r="P957" s="622"/>
      <c r="Q957" s="622"/>
      <c r="R957" s="622"/>
      <c r="S957" s="623"/>
      <c r="T957" s="6"/>
      <c r="U957" s="6"/>
      <c r="V957" s="6"/>
      <c r="W957" s="6"/>
    </row>
    <row r="958" spans="1:23" ht="8.1" hidden="1" customHeight="1" x14ac:dyDescent="0.2">
      <c r="A958" s="6"/>
      <c r="B958" s="69"/>
      <c r="C958" s="6"/>
      <c r="D958" s="6"/>
      <c r="E958" s="6"/>
      <c r="F958" s="6"/>
      <c r="G958" s="6"/>
      <c r="H958" s="6"/>
      <c r="I958" s="6"/>
      <c r="J958" s="6"/>
      <c r="K958" s="6"/>
      <c r="L958" s="6"/>
      <c r="M958" s="6"/>
      <c r="N958" s="6"/>
      <c r="O958" s="6"/>
      <c r="P958" s="6"/>
      <c r="Q958" s="6"/>
      <c r="R958" s="6"/>
      <c r="S958" s="74"/>
      <c r="T958" s="6"/>
      <c r="U958" s="6"/>
      <c r="V958" s="6"/>
      <c r="W958" s="6"/>
    </row>
    <row r="959" spans="1:23" ht="8.1" hidden="1" customHeight="1" x14ac:dyDescent="0.2">
      <c r="A959" s="6"/>
      <c r="B959" s="70" t="s">
        <v>130</v>
      </c>
      <c r="C959" s="6"/>
      <c r="D959" s="6"/>
      <c r="E959" s="6"/>
      <c r="F959" s="6"/>
      <c r="G959" s="6"/>
      <c r="H959" s="6"/>
      <c r="I959" s="6"/>
      <c r="J959" s="6"/>
      <c r="K959" s="6"/>
      <c r="L959" s="6"/>
      <c r="M959" s="6"/>
      <c r="N959" s="6"/>
      <c r="O959" s="6"/>
      <c r="P959" s="6"/>
      <c r="Q959" s="6"/>
      <c r="R959" s="6"/>
      <c r="S959" s="74"/>
      <c r="T959" s="6"/>
      <c r="U959" s="6"/>
      <c r="V959" s="6"/>
      <c r="W959" s="6"/>
    </row>
    <row r="960" spans="1:23" ht="8.1" hidden="1" customHeight="1" x14ac:dyDescent="0.2">
      <c r="A960" s="6"/>
      <c r="B960" s="70"/>
      <c r="C960" s="6"/>
      <c r="D960" s="6"/>
      <c r="E960" s="6"/>
      <c r="F960" s="6"/>
      <c r="G960" s="6"/>
      <c r="H960" s="6"/>
      <c r="I960" s="6"/>
      <c r="J960" s="6"/>
      <c r="K960" s="6"/>
      <c r="L960" s="6"/>
      <c r="M960" s="6"/>
      <c r="N960" s="6"/>
      <c r="O960" s="6"/>
      <c r="P960" s="6"/>
      <c r="Q960" s="6"/>
      <c r="R960" s="6"/>
      <c r="S960" s="74"/>
      <c r="T960" s="6"/>
      <c r="U960" s="6"/>
      <c r="V960" s="6"/>
      <c r="W960" s="6"/>
    </row>
    <row r="961" spans="1:23" ht="8.1" hidden="1" customHeight="1" x14ac:dyDescent="0.2">
      <c r="A961" s="6"/>
      <c r="B961" s="70" t="s">
        <v>131</v>
      </c>
      <c r="C961" s="6"/>
      <c r="D961" s="6"/>
      <c r="E961" s="6"/>
      <c r="F961" s="6"/>
      <c r="G961" s="6"/>
      <c r="H961" s="6"/>
      <c r="I961" s="6"/>
      <c r="J961" s="6"/>
      <c r="K961" s="6"/>
      <c r="L961" s="6"/>
      <c r="M961" s="6"/>
      <c r="N961" s="6"/>
      <c r="O961" s="6"/>
      <c r="P961" s="6"/>
      <c r="Q961" s="6"/>
      <c r="R961" s="6"/>
      <c r="S961" s="74"/>
      <c r="T961" s="6"/>
      <c r="U961" s="6"/>
      <c r="V961" s="6"/>
      <c r="W961" s="6"/>
    </row>
    <row r="962" spans="1:23" ht="8.1" hidden="1" customHeight="1" x14ac:dyDescent="0.2">
      <c r="A962" s="6"/>
      <c r="B962" s="70" t="s">
        <v>132</v>
      </c>
      <c r="C962" s="6"/>
      <c r="D962" s="6"/>
      <c r="E962" s="6"/>
      <c r="F962" s="6"/>
      <c r="G962" s="6"/>
      <c r="H962" s="6"/>
      <c r="I962" s="6"/>
      <c r="J962" s="6"/>
      <c r="K962" s="6"/>
      <c r="L962" s="6"/>
      <c r="M962" s="6"/>
      <c r="N962" s="6"/>
      <c r="O962" s="6"/>
      <c r="P962" s="6"/>
      <c r="Q962" s="6"/>
      <c r="R962" s="6"/>
      <c r="S962" s="74"/>
      <c r="T962" s="6"/>
      <c r="U962" s="6"/>
      <c r="V962" s="6"/>
      <c r="W962" s="6"/>
    </row>
    <row r="963" spans="1:23" ht="8.1" hidden="1" customHeight="1" x14ac:dyDescent="0.2">
      <c r="A963" s="6"/>
      <c r="B963" s="70" t="s">
        <v>407</v>
      </c>
      <c r="C963" s="6"/>
      <c r="D963" s="6"/>
      <c r="E963" s="6"/>
      <c r="F963" s="6"/>
      <c r="G963" s="6"/>
      <c r="H963" s="6"/>
      <c r="I963" s="6"/>
      <c r="J963" s="6"/>
      <c r="K963" s="6"/>
      <c r="L963" s="6"/>
      <c r="M963" s="6"/>
      <c r="N963" s="6"/>
      <c r="O963" s="6"/>
      <c r="P963" s="6"/>
      <c r="Q963" s="6"/>
      <c r="R963" s="6"/>
      <c r="S963" s="74"/>
      <c r="T963" s="6"/>
      <c r="U963" s="6"/>
      <c r="V963" s="6"/>
      <c r="W963" s="6"/>
    </row>
    <row r="964" spans="1:23" ht="8.1" hidden="1" customHeight="1" x14ac:dyDescent="0.2">
      <c r="A964" s="6"/>
      <c r="B964" s="65" t="s">
        <v>129</v>
      </c>
      <c r="C964" s="6"/>
      <c r="D964" s="6"/>
      <c r="E964" s="6"/>
      <c r="F964" s="6"/>
      <c r="G964" s="6"/>
      <c r="H964" s="6"/>
      <c r="I964" s="6"/>
      <c r="J964" s="6"/>
      <c r="K964" s="6"/>
      <c r="L964" s="6"/>
      <c r="M964" s="6"/>
      <c r="N964" s="6"/>
      <c r="O964" s="6"/>
      <c r="P964" s="6"/>
      <c r="Q964" s="6"/>
      <c r="R964" s="6"/>
      <c r="S964" s="74"/>
      <c r="T964" s="6"/>
      <c r="U964" s="6"/>
      <c r="V964" s="6"/>
      <c r="W964" s="6"/>
    </row>
    <row r="965" spans="1:23" ht="8.1" hidden="1" customHeight="1" x14ac:dyDescent="0.2">
      <c r="A965" s="6"/>
      <c r="B965" s="65"/>
      <c r="C965" s="6"/>
      <c r="D965" s="6"/>
      <c r="E965" s="6"/>
      <c r="F965" s="6"/>
      <c r="G965" s="6"/>
      <c r="H965" s="6"/>
      <c r="I965" s="6"/>
      <c r="J965" s="6"/>
      <c r="K965" s="6"/>
      <c r="L965" s="6"/>
      <c r="M965" s="6"/>
      <c r="N965" s="6"/>
      <c r="O965" s="6"/>
      <c r="P965" s="6"/>
      <c r="Q965" s="6"/>
      <c r="R965" s="6"/>
      <c r="S965" s="74"/>
      <c r="T965" s="6"/>
      <c r="U965" s="6"/>
      <c r="V965" s="6"/>
      <c r="W965" s="6"/>
    </row>
    <row r="966" spans="1:23" ht="8.1" hidden="1" customHeight="1" x14ac:dyDescent="0.2">
      <c r="A966" s="6"/>
      <c r="B966" s="70"/>
      <c r="C966" s="6"/>
      <c r="D966" s="6"/>
      <c r="E966" s="6"/>
      <c r="F966" s="6"/>
      <c r="G966" s="6"/>
      <c r="H966" s="6"/>
      <c r="I966" s="6"/>
      <c r="J966" s="6"/>
      <c r="K966" s="6"/>
      <c r="L966" s="6"/>
      <c r="M966" s="6"/>
      <c r="N966" s="6"/>
      <c r="O966" s="6"/>
      <c r="P966" s="6"/>
      <c r="Q966" s="6"/>
      <c r="R966" s="6"/>
      <c r="S966" s="74"/>
      <c r="T966" s="6"/>
      <c r="U966" s="6"/>
      <c r="V966" s="6"/>
      <c r="W966" s="6"/>
    </row>
    <row r="967" spans="1:23" ht="8.1" hidden="1" customHeight="1" x14ac:dyDescent="0.2">
      <c r="A967" s="6"/>
      <c r="B967" s="65" t="s">
        <v>138</v>
      </c>
      <c r="C967" s="6"/>
      <c r="D967" s="6"/>
      <c r="E967" s="6"/>
      <c r="F967" s="6"/>
      <c r="G967" s="6"/>
      <c r="H967" s="6"/>
      <c r="I967" s="6"/>
      <c r="J967" s="6"/>
      <c r="K967" s="6"/>
      <c r="L967" s="6"/>
      <c r="M967" s="6"/>
      <c r="N967" s="6"/>
      <c r="O967" s="6"/>
      <c r="P967" s="6"/>
      <c r="Q967" s="6"/>
      <c r="R967" s="6"/>
      <c r="S967" s="74"/>
      <c r="T967" s="6"/>
      <c r="U967" s="6"/>
      <c r="V967" s="6"/>
      <c r="W967" s="6"/>
    </row>
    <row r="968" spans="1:23" ht="8.1" hidden="1" customHeight="1" x14ac:dyDescent="0.2">
      <c r="A968" s="6"/>
      <c r="B968" s="70"/>
      <c r="C968" s="6"/>
      <c r="D968" s="6"/>
      <c r="E968" s="6"/>
      <c r="F968" s="6"/>
      <c r="G968" s="6"/>
      <c r="H968" s="6"/>
      <c r="I968" s="6"/>
      <c r="J968" s="6"/>
      <c r="K968" s="6"/>
      <c r="L968" s="6"/>
      <c r="M968" s="6"/>
      <c r="N968" s="6"/>
      <c r="O968" s="6"/>
      <c r="P968" s="6"/>
      <c r="Q968" s="6"/>
      <c r="R968" s="6"/>
      <c r="S968" s="74"/>
      <c r="T968" s="6"/>
      <c r="U968" s="6"/>
      <c r="V968" s="6"/>
      <c r="W968" s="6"/>
    </row>
    <row r="969" spans="1:23" ht="8.1" hidden="1" customHeight="1" x14ac:dyDescent="0.2">
      <c r="A969" s="6"/>
      <c r="B969" s="70" t="s">
        <v>408</v>
      </c>
      <c r="C969" s="6"/>
      <c r="D969" s="6"/>
      <c r="E969" s="6"/>
      <c r="F969" s="6"/>
      <c r="G969" s="6"/>
      <c r="H969" s="6"/>
      <c r="I969" s="6"/>
      <c r="J969" s="6"/>
      <c r="K969" s="6"/>
      <c r="L969" s="6"/>
      <c r="M969" s="6"/>
      <c r="N969" s="6"/>
      <c r="O969" s="6"/>
      <c r="P969" s="6"/>
      <c r="Q969" s="6"/>
      <c r="R969" s="6"/>
      <c r="S969" s="74"/>
      <c r="T969" s="6"/>
      <c r="U969" s="6"/>
      <c r="V969" s="6"/>
      <c r="W969" s="6"/>
    </row>
    <row r="970" spans="1:23" ht="8.1" hidden="1" customHeight="1" x14ac:dyDescent="0.2">
      <c r="A970" s="6"/>
      <c r="B970" s="70"/>
      <c r="C970" s="6"/>
      <c r="D970" s="6"/>
      <c r="E970" s="6"/>
      <c r="F970" s="6"/>
      <c r="G970" s="6"/>
      <c r="H970" s="6"/>
      <c r="I970" s="6"/>
      <c r="J970" s="6"/>
      <c r="K970" s="6"/>
      <c r="L970" s="6"/>
      <c r="M970" s="6"/>
      <c r="N970" s="6"/>
      <c r="O970" s="6"/>
      <c r="P970" s="6"/>
      <c r="Q970" s="6"/>
      <c r="R970" s="6"/>
      <c r="S970" s="74"/>
      <c r="T970" s="6"/>
      <c r="U970" s="6"/>
      <c r="V970" s="6"/>
      <c r="W970" s="6"/>
    </row>
    <row r="971" spans="1:23" ht="8.1" hidden="1" customHeight="1" x14ac:dyDescent="0.2">
      <c r="A971" s="6"/>
      <c r="B971" s="70" t="s">
        <v>133</v>
      </c>
      <c r="C971" s="6"/>
      <c r="D971" s="6"/>
      <c r="E971" s="6"/>
      <c r="F971" s="6"/>
      <c r="G971" s="6"/>
      <c r="H971" s="6"/>
      <c r="I971" s="6"/>
      <c r="J971" s="6"/>
      <c r="K971" s="6"/>
      <c r="L971" s="6"/>
      <c r="M971" s="6"/>
      <c r="N971" s="6"/>
      <c r="O971" s="6"/>
      <c r="P971" s="6"/>
      <c r="Q971" s="6"/>
      <c r="R971" s="6"/>
      <c r="S971" s="74"/>
      <c r="T971" s="6"/>
      <c r="U971" s="6"/>
      <c r="V971" s="6"/>
      <c r="W971" s="6"/>
    </row>
    <row r="972" spans="1:23" ht="8.1" hidden="1" customHeight="1" x14ac:dyDescent="0.2">
      <c r="A972" s="6"/>
      <c r="B972" s="70"/>
      <c r="C972" s="6"/>
      <c r="D972" s="6"/>
      <c r="E972" s="6"/>
      <c r="F972" s="6"/>
      <c r="G972" s="6"/>
      <c r="H972" s="6"/>
      <c r="I972" s="6"/>
      <c r="J972" s="6"/>
      <c r="K972" s="6"/>
      <c r="L972" s="6"/>
      <c r="M972" s="6"/>
      <c r="N972" s="6"/>
      <c r="O972" s="6"/>
      <c r="P972" s="6"/>
      <c r="Q972" s="6"/>
      <c r="R972" s="6"/>
      <c r="S972" s="74"/>
      <c r="T972" s="6"/>
      <c r="U972" s="6"/>
      <c r="V972" s="6"/>
      <c r="W972" s="6"/>
    </row>
    <row r="973" spans="1:23" ht="8.1" hidden="1" customHeight="1" x14ac:dyDescent="0.2">
      <c r="A973" s="6"/>
      <c r="B973" s="70" t="s">
        <v>134</v>
      </c>
      <c r="C973" s="6"/>
      <c r="D973" s="6"/>
      <c r="E973" s="6"/>
      <c r="F973" s="6"/>
      <c r="G973" s="6"/>
      <c r="H973" s="6"/>
      <c r="I973" s="6"/>
      <c r="J973" s="6"/>
      <c r="K973" s="6"/>
      <c r="L973" s="6"/>
      <c r="M973" s="6"/>
      <c r="N973" s="6"/>
      <c r="O973" s="6"/>
      <c r="P973" s="6"/>
      <c r="Q973" s="6"/>
      <c r="R973" s="6"/>
      <c r="S973" s="74"/>
      <c r="T973" s="6"/>
      <c r="U973" s="6"/>
      <c r="V973" s="6"/>
      <c r="W973" s="6"/>
    </row>
    <row r="974" spans="1:23" ht="8.1" hidden="1" customHeight="1" x14ac:dyDescent="0.2">
      <c r="A974" s="6"/>
      <c r="B974" s="70"/>
      <c r="C974" s="6"/>
      <c r="D974" s="6"/>
      <c r="E974" s="6"/>
      <c r="F974" s="6"/>
      <c r="G974" s="6"/>
      <c r="H974" s="6"/>
      <c r="I974" s="6"/>
      <c r="J974" s="6"/>
      <c r="K974" s="6"/>
      <c r="L974" s="6"/>
      <c r="M974" s="6"/>
      <c r="N974" s="6"/>
      <c r="O974" s="6"/>
      <c r="P974" s="6"/>
      <c r="Q974" s="6"/>
      <c r="R974" s="6"/>
      <c r="S974" s="74"/>
      <c r="T974" s="6"/>
      <c r="U974" s="6"/>
      <c r="V974" s="6"/>
      <c r="W974" s="6"/>
    </row>
    <row r="975" spans="1:23" ht="8.1" hidden="1" customHeight="1" x14ac:dyDescent="0.2">
      <c r="A975" s="6"/>
      <c r="B975" s="70" t="s">
        <v>409</v>
      </c>
      <c r="C975" s="6"/>
      <c r="D975" s="6"/>
      <c r="E975" s="6"/>
      <c r="F975" s="6"/>
      <c r="G975" s="6"/>
      <c r="H975" s="6"/>
      <c r="I975" s="6"/>
      <c r="J975" s="6"/>
      <c r="K975" s="6"/>
      <c r="L975" s="6"/>
      <c r="M975" s="6"/>
      <c r="N975" s="6"/>
      <c r="O975" s="6"/>
      <c r="P975" s="6"/>
      <c r="Q975" s="6"/>
      <c r="R975" s="6"/>
      <c r="S975" s="74"/>
      <c r="T975" s="6"/>
      <c r="U975" s="6"/>
      <c r="V975" s="6"/>
      <c r="W975" s="6"/>
    </row>
    <row r="976" spans="1:23" ht="8.1" hidden="1" customHeight="1" x14ac:dyDescent="0.2">
      <c r="A976" s="6"/>
      <c r="B976" s="70"/>
      <c r="C976" s="6"/>
      <c r="D976" s="6"/>
      <c r="E976" s="6"/>
      <c r="F976" s="6"/>
      <c r="G976" s="6"/>
      <c r="H976" s="6"/>
      <c r="I976" s="6"/>
      <c r="J976" s="6"/>
      <c r="K976" s="6"/>
      <c r="L976" s="6"/>
      <c r="M976" s="6"/>
      <c r="N976" s="6"/>
      <c r="O976" s="6"/>
      <c r="P976" s="6"/>
      <c r="Q976" s="6"/>
      <c r="R976" s="6"/>
      <c r="S976" s="74"/>
    </row>
    <row r="977" spans="1:19" ht="8.1" hidden="1" customHeight="1" x14ac:dyDescent="0.2">
      <c r="A977" s="6"/>
      <c r="B977" s="70" t="s">
        <v>410</v>
      </c>
      <c r="C977" s="6"/>
      <c r="D977" s="6"/>
      <c r="E977" s="6"/>
      <c r="F977" s="6"/>
      <c r="G977" s="6"/>
      <c r="H977" s="6"/>
      <c r="I977" s="6"/>
      <c r="J977" s="6"/>
      <c r="K977" s="6"/>
      <c r="L977" s="6"/>
      <c r="M977" s="6"/>
      <c r="N977" s="6"/>
      <c r="O977" s="6"/>
      <c r="P977" s="6"/>
      <c r="Q977" s="6"/>
      <c r="R977" s="6"/>
      <c r="S977" s="74"/>
    </row>
    <row r="978" spans="1:19" ht="8.1" hidden="1" customHeight="1" x14ac:dyDescent="0.2">
      <c r="A978" s="6"/>
      <c r="B978" s="70"/>
      <c r="C978" s="6"/>
      <c r="D978" s="6"/>
      <c r="E978" s="6"/>
      <c r="F978" s="6"/>
      <c r="G978" s="6"/>
      <c r="H978" s="6"/>
      <c r="I978" s="6"/>
      <c r="J978" s="6"/>
      <c r="K978" s="6"/>
      <c r="L978" s="6"/>
      <c r="M978" s="6"/>
      <c r="N978" s="6"/>
      <c r="O978" s="6"/>
      <c r="P978" s="6"/>
      <c r="Q978" s="6"/>
      <c r="R978" s="6"/>
      <c r="S978" s="74"/>
    </row>
    <row r="979" spans="1:19" ht="8.1" hidden="1" customHeight="1" x14ac:dyDescent="0.2">
      <c r="A979" s="6"/>
      <c r="B979" s="65" t="s">
        <v>138</v>
      </c>
      <c r="C979" s="6"/>
      <c r="D979" s="6"/>
      <c r="E979" s="6"/>
      <c r="F979" s="6"/>
      <c r="G979" s="6"/>
      <c r="H979" s="6"/>
      <c r="I979" s="6"/>
      <c r="J979" s="6"/>
      <c r="K979" s="6"/>
      <c r="L979" s="6"/>
      <c r="M979" s="6"/>
      <c r="N979" s="6"/>
      <c r="O979" s="6"/>
      <c r="P979" s="6"/>
      <c r="Q979" s="6"/>
      <c r="R979" s="6"/>
      <c r="S979" s="74"/>
    </row>
    <row r="980" spans="1:19" ht="8.1" hidden="1" customHeight="1" x14ac:dyDescent="0.2">
      <c r="A980" s="6"/>
      <c r="B980" s="70"/>
      <c r="C980" s="6"/>
      <c r="D980" s="6"/>
      <c r="E980" s="6"/>
      <c r="F980" s="6"/>
      <c r="G980" s="6"/>
      <c r="H980" s="6"/>
      <c r="I980" s="6"/>
      <c r="J980" s="6"/>
      <c r="K980" s="6"/>
      <c r="L980" s="6"/>
      <c r="M980" s="6"/>
      <c r="N980" s="6"/>
      <c r="O980" s="6"/>
      <c r="P980" s="6"/>
      <c r="Q980" s="6"/>
      <c r="R980" s="6"/>
      <c r="S980" s="74"/>
    </row>
    <row r="981" spans="1:19" ht="8.1" hidden="1" customHeight="1" x14ac:dyDescent="0.2">
      <c r="A981" s="6"/>
      <c r="B981" s="70" t="s">
        <v>622</v>
      </c>
      <c r="C981" s="6"/>
      <c r="D981" s="6"/>
      <c r="E981" s="6"/>
      <c r="F981" s="6"/>
      <c r="G981" s="6"/>
      <c r="H981" s="6"/>
      <c r="I981" s="6"/>
      <c r="J981" s="6"/>
      <c r="K981" s="6"/>
      <c r="L981" s="6"/>
      <c r="M981" s="6"/>
      <c r="N981" s="6"/>
      <c r="O981" s="6"/>
      <c r="P981" s="6"/>
      <c r="Q981" s="6"/>
      <c r="R981" s="6"/>
      <c r="S981" s="74"/>
    </row>
    <row r="982" spans="1:19" ht="8.1" hidden="1" customHeight="1" x14ac:dyDescent="0.2">
      <c r="A982" s="6"/>
      <c r="B982" s="70"/>
      <c r="C982" s="6"/>
      <c r="D982" s="6"/>
      <c r="E982" s="6"/>
      <c r="F982" s="6"/>
      <c r="G982" s="6"/>
      <c r="H982" s="6"/>
      <c r="I982" s="6"/>
      <c r="J982" s="6"/>
      <c r="K982" s="6"/>
      <c r="L982" s="6"/>
      <c r="M982" s="6"/>
      <c r="N982" s="6"/>
      <c r="O982" s="6"/>
      <c r="P982" s="6"/>
      <c r="Q982" s="6"/>
      <c r="R982" s="6"/>
      <c r="S982" s="74"/>
    </row>
    <row r="983" spans="1:19" ht="8.1" hidden="1" customHeight="1" x14ac:dyDescent="0.2">
      <c r="A983" s="6"/>
      <c r="B983" s="70" t="s">
        <v>411</v>
      </c>
      <c r="C983" s="6"/>
      <c r="D983" s="6"/>
      <c r="E983" s="6"/>
      <c r="F983" s="6"/>
      <c r="G983" s="6"/>
      <c r="H983" s="6"/>
      <c r="I983" s="6"/>
      <c r="J983" s="6"/>
      <c r="K983" s="6"/>
      <c r="L983" s="6"/>
      <c r="M983" s="6"/>
      <c r="N983" s="6"/>
      <c r="O983" s="6"/>
      <c r="P983" s="6"/>
      <c r="Q983" s="6"/>
      <c r="R983" s="6"/>
      <c r="S983" s="74"/>
    </row>
    <row r="984" spans="1:19" ht="8.1" hidden="1" customHeight="1" x14ac:dyDescent="0.2">
      <c r="A984" s="6"/>
      <c r="B984" s="70"/>
      <c r="C984" s="6"/>
      <c r="D984" s="6"/>
      <c r="E984" s="6"/>
      <c r="F984" s="6"/>
      <c r="G984" s="6"/>
      <c r="H984" s="6"/>
      <c r="I984" s="6"/>
      <c r="J984" s="6"/>
      <c r="K984" s="6"/>
      <c r="L984" s="6"/>
      <c r="M984" s="6"/>
      <c r="N984" s="6"/>
      <c r="O984" s="6"/>
      <c r="P984" s="6"/>
      <c r="Q984" s="6"/>
      <c r="R984" s="6"/>
      <c r="S984" s="74"/>
    </row>
    <row r="985" spans="1:19" ht="8.1" hidden="1" customHeight="1" x14ac:dyDescent="0.2">
      <c r="A985" s="6"/>
      <c r="B985" s="70" t="s">
        <v>623</v>
      </c>
      <c r="C985" s="6"/>
      <c r="D985" s="6"/>
      <c r="E985" s="6"/>
      <c r="F985" s="6"/>
      <c r="G985" s="6"/>
      <c r="H985" s="6"/>
      <c r="I985" s="6"/>
      <c r="J985" s="6"/>
      <c r="K985" s="6"/>
      <c r="L985" s="6"/>
      <c r="M985" s="6"/>
      <c r="N985" s="6"/>
      <c r="O985" s="6"/>
      <c r="P985" s="6"/>
      <c r="Q985" s="6"/>
      <c r="R985" s="6"/>
      <c r="S985" s="74"/>
    </row>
    <row r="986" spans="1:19" ht="8.1" hidden="1" customHeight="1" x14ac:dyDescent="0.2">
      <c r="A986" s="6"/>
      <c r="B986" s="70" t="s">
        <v>624</v>
      </c>
      <c r="C986" s="6"/>
      <c r="D986" s="6"/>
      <c r="E986" s="6"/>
      <c r="F986" s="6"/>
      <c r="G986" s="6"/>
      <c r="H986" s="6"/>
      <c r="I986" s="6"/>
      <c r="J986" s="6"/>
      <c r="K986" s="6"/>
      <c r="L986" s="6"/>
      <c r="M986" s="6"/>
      <c r="N986" s="6"/>
      <c r="O986" s="6"/>
      <c r="P986" s="6"/>
      <c r="Q986" s="6"/>
      <c r="R986" s="6"/>
      <c r="S986" s="74"/>
    </row>
    <row r="987" spans="1:19" ht="8.1" hidden="1" customHeight="1" x14ac:dyDescent="0.2">
      <c r="A987" s="6"/>
      <c r="B987" s="70" t="s">
        <v>625</v>
      </c>
      <c r="C987" s="6"/>
      <c r="D987" s="6"/>
      <c r="E987" s="6"/>
      <c r="F987" s="6"/>
      <c r="G987" s="6"/>
      <c r="H987" s="6"/>
      <c r="I987" s="6"/>
      <c r="J987" s="6"/>
      <c r="K987" s="6"/>
      <c r="L987" s="6"/>
      <c r="M987" s="6"/>
      <c r="N987" s="6"/>
      <c r="O987" s="6"/>
      <c r="P987" s="6"/>
      <c r="Q987" s="6"/>
      <c r="R987" s="6"/>
      <c r="S987" s="74"/>
    </row>
    <row r="988" spans="1:19" ht="8.1" hidden="1" customHeight="1" x14ac:dyDescent="0.2">
      <c r="A988" s="6"/>
      <c r="B988" s="70"/>
      <c r="C988" s="6"/>
      <c r="D988" s="6"/>
      <c r="E988" s="6"/>
      <c r="F988" s="6"/>
      <c r="G988" s="6"/>
      <c r="H988" s="6"/>
      <c r="I988" s="6"/>
      <c r="J988" s="6"/>
      <c r="K988" s="6"/>
      <c r="L988" s="6"/>
      <c r="M988" s="6"/>
      <c r="N988" s="6"/>
      <c r="O988" s="6"/>
      <c r="P988" s="6"/>
      <c r="Q988" s="6"/>
      <c r="R988" s="6"/>
      <c r="S988" s="74"/>
    </row>
    <row r="989" spans="1:19" ht="8.1" hidden="1" customHeight="1" x14ac:dyDescent="0.2">
      <c r="A989" s="6"/>
      <c r="B989" s="70"/>
      <c r="C989" s="6"/>
      <c r="D989" s="6"/>
      <c r="E989" s="6"/>
      <c r="F989" s="6"/>
      <c r="G989" s="6"/>
      <c r="H989" s="6"/>
      <c r="I989" s="6"/>
      <c r="J989" s="6"/>
      <c r="K989" s="6"/>
      <c r="L989" s="6"/>
      <c r="M989" s="6"/>
      <c r="N989" s="6"/>
      <c r="O989" s="6"/>
      <c r="P989" s="6"/>
      <c r="Q989" s="6"/>
      <c r="R989" s="6"/>
      <c r="S989" s="74"/>
    </row>
    <row r="990" spans="1:19" ht="8.1" hidden="1" customHeight="1" x14ac:dyDescent="0.2">
      <c r="A990" s="6"/>
      <c r="B990" s="70"/>
      <c r="C990" s="6"/>
      <c r="D990" s="6"/>
      <c r="E990" s="6"/>
      <c r="F990" s="6"/>
      <c r="G990" s="6"/>
      <c r="H990" s="6"/>
      <c r="I990" s="6"/>
      <c r="J990" s="6"/>
      <c r="K990" s="6"/>
      <c r="L990" s="6"/>
      <c r="M990" s="6"/>
      <c r="N990" s="6"/>
      <c r="O990" s="6"/>
      <c r="P990" s="6"/>
      <c r="Q990" s="6"/>
      <c r="R990" s="6"/>
      <c r="S990" s="74"/>
    </row>
    <row r="991" spans="1:19" ht="8.1" hidden="1" customHeight="1" x14ac:dyDescent="0.2">
      <c r="A991" s="6"/>
      <c r="B991" s="70"/>
      <c r="C991" s="6"/>
      <c r="D991" s="6"/>
      <c r="E991" s="6"/>
      <c r="F991" s="6"/>
      <c r="G991" s="6"/>
      <c r="H991" s="6"/>
      <c r="I991" s="6"/>
      <c r="J991" s="6"/>
      <c r="K991" s="6"/>
      <c r="L991" s="6"/>
      <c r="M991" s="6"/>
      <c r="N991" s="6"/>
      <c r="O991" s="6"/>
      <c r="P991" s="6"/>
      <c r="Q991" s="6"/>
      <c r="R991" s="6"/>
      <c r="S991" s="74"/>
    </row>
    <row r="992" spans="1:19" ht="8.1" hidden="1" customHeight="1" x14ac:dyDescent="0.2">
      <c r="A992" s="6"/>
      <c r="B992" s="66"/>
      <c r="C992" s="11"/>
      <c r="D992" s="11"/>
      <c r="E992" s="11"/>
      <c r="F992" s="11"/>
      <c r="G992" s="11"/>
      <c r="H992" s="11"/>
      <c r="I992" s="11"/>
      <c r="J992" s="11"/>
      <c r="K992" s="11"/>
      <c r="L992" s="11"/>
      <c r="M992" s="11"/>
      <c r="N992" s="11"/>
      <c r="O992" s="11"/>
      <c r="P992" s="11"/>
      <c r="Q992" s="11"/>
      <c r="R992" s="11"/>
      <c r="S992" s="79"/>
    </row>
    <row r="993" spans="1:19" ht="8.1" hidden="1" customHeight="1" x14ac:dyDescent="0.2">
      <c r="A993" s="6"/>
      <c r="B993" s="6"/>
      <c r="C993" s="6"/>
      <c r="D993" s="6"/>
      <c r="E993" s="6"/>
      <c r="F993" s="6"/>
      <c r="G993" s="6"/>
      <c r="H993" s="6"/>
      <c r="I993" s="6"/>
      <c r="J993" s="6"/>
      <c r="K993" s="6"/>
      <c r="L993" s="6"/>
      <c r="M993" s="6"/>
      <c r="N993" s="6"/>
      <c r="O993" s="6"/>
      <c r="P993" s="6"/>
      <c r="Q993" s="6"/>
      <c r="R993" s="6"/>
      <c r="S993" s="6"/>
    </row>
    <row r="994" spans="1:19" ht="8.1" customHeight="1" thickTop="1" x14ac:dyDescent="0.2"/>
    <row r="995" spans="1:19" ht="8.1" customHeight="1" x14ac:dyDescent="0.2"/>
    <row r="996" spans="1:19" ht="8.1" customHeight="1" x14ac:dyDescent="0.2"/>
    <row r="997" spans="1:19" ht="8.1" customHeight="1" x14ac:dyDescent="0.2"/>
    <row r="998" spans="1:19" ht="8.1" customHeight="1" x14ac:dyDescent="0.2"/>
    <row r="999" spans="1:19" ht="8.1" customHeight="1" x14ac:dyDescent="0.2"/>
    <row r="1000" spans="1:19" ht="8.1" customHeight="1" x14ac:dyDescent="0.2"/>
    <row r="1001" spans="1:19" ht="8.1" customHeight="1" x14ac:dyDescent="0.2"/>
    <row r="1002" spans="1:19" ht="8.1" customHeight="1" x14ac:dyDescent="0.2"/>
    <row r="1003" spans="1:19" ht="8.1" customHeight="1" x14ac:dyDescent="0.2"/>
    <row r="1004" spans="1:19" ht="8.1" customHeight="1" x14ac:dyDescent="0.2"/>
    <row r="1005" spans="1:19" ht="8.1" customHeight="1" x14ac:dyDescent="0.2"/>
    <row r="1006" spans="1:19" ht="8.1" customHeight="1" x14ac:dyDescent="0.2"/>
    <row r="1007" spans="1:19" ht="8.1" customHeight="1" x14ac:dyDescent="0.2"/>
    <row r="1008" spans="1:19" ht="8.1" customHeight="1" x14ac:dyDescent="0.2"/>
    <row r="1009" ht="8.1" customHeight="1" x14ac:dyDescent="0.2"/>
    <row r="1010" ht="8.1" customHeight="1" x14ac:dyDescent="0.2"/>
    <row r="1011" ht="8.1" customHeight="1" x14ac:dyDescent="0.2"/>
    <row r="1012" ht="8.1" customHeight="1" x14ac:dyDescent="0.2"/>
    <row r="1013" ht="8.1" customHeight="1" x14ac:dyDescent="0.2"/>
    <row r="1014" ht="8.1" customHeight="1" x14ac:dyDescent="0.2"/>
    <row r="1015" ht="8.1" customHeight="1" x14ac:dyDescent="0.2"/>
    <row r="1016" ht="8.1" customHeight="1" x14ac:dyDescent="0.2"/>
    <row r="1017" ht="8.1" customHeight="1" x14ac:dyDescent="0.2"/>
    <row r="1018" ht="8.1" customHeight="1" x14ac:dyDescent="0.2"/>
    <row r="1019" ht="8.1" customHeight="1" x14ac:dyDescent="0.2"/>
    <row r="1020" ht="8.1" customHeight="1" x14ac:dyDescent="0.2"/>
    <row r="1021" ht="8.1" customHeight="1" x14ac:dyDescent="0.2"/>
    <row r="1022" ht="8.1" customHeight="1" x14ac:dyDescent="0.2"/>
    <row r="1023" ht="8.1" customHeight="1" x14ac:dyDescent="0.2"/>
    <row r="1024" ht="8.1" customHeight="1" x14ac:dyDescent="0.2"/>
    <row r="1025" ht="8.1" customHeight="1" x14ac:dyDescent="0.2"/>
    <row r="1026" ht="8.1" customHeight="1" x14ac:dyDescent="0.2"/>
    <row r="1027" ht="8.1" customHeight="1" x14ac:dyDescent="0.2"/>
    <row r="1028" ht="8.1" customHeight="1" x14ac:dyDescent="0.2"/>
    <row r="1029" ht="8.1" customHeight="1" x14ac:dyDescent="0.2"/>
    <row r="1030" ht="8.1" customHeight="1" x14ac:dyDescent="0.2"/>
    <row r="1031" ht="8.1" customHeight="1" x14ac:dyDescent="0.2"/>
    <row r="1032" ht="8.1" customHeight="1" x14ac:dyDescent="0.2"/>
    <row r="1033" ht="8.1" customHeight="1" x14ac:dyDescent="0.2"/>
    <row r="1034" ht="8.1" customHeight="1" x14ac:dyDescent="0.2"/>
    <row r="1035" ht="8.1" customHeight="1" x14ac:dyDescent="0.2"/>
    <row r="1036" ht="8.1" customHeight="1" x14ac:dyDescent="0.2"/>
    <row r="1037" ht="8.1" customHeight="1" x14ac:dyDescent="0.2"/>
    <row r="1038" ht="8.1" customHeight="1" x14ac:dyDescent="0.2"/>
    <row r="1039" ht="8.1" customHeight="1" x14ac:dyDescent="0.2"/>
    <row r="1040" ht="8.1" customHeight="1" x14ac:dyDescent="0.2"/>
    <row r="1041" ht="8.1" customHeight="1" x14ac:dyDescent="0.2"/>
    <row r="1042" ht="8.1" customHeight="1" x14ac:dyDescent="0.2"/>
    <row r="1043" ht="8.1" customHeight="1" x14ac:dyDescent="0.2"/>
    <row r="1044" ht="8.1" customHeight="1" x14ac:dyDescent="0.2"/>
    <row r="1045" ht="8.1" customHeight="1" x14ac:dyDescent="0.2"/>
    <row r="1046" ht="8.1" customHeight="1" x14ac:dyDescent="0.2"/>
    <row r="1047" ht="8.1" customHeight="1" x14ac:dyDescent="0.2"/>
    <row r="1048" ht="8.1" customHeight="1" x14ac:dyDescent="0.2"/>
  </sheetData>
  <sheetProtection password="924D" sheet="1" objects="1" scenarios="1"/>
  <mergeCells count="70">
    <mergeCell ref="A1:S1"/>
    <mergeCell ref="B70:S70"/>
    <mergeCell ref="B69:S69"/>
    <mergeCell ref="B68:S68"/>
    <mergeCell ref="B85:S85"/>
    <mergeCell ref="B67:S67"/>
    <mergeCell ref="B71:S71"/>
    <mergeCell ref="B72:S72"/>
    <mergeCell ref="P2:S4"/>
    <mergeCell ref="C2:N4"/>
    <mergeCell ref="A2:B4"/>
    <mergeCell ref="A36:S36"/>
    <mergeCell ref="B7:E7"/>
    <mergeCell ref="F7:S7"/>
    <mergeCell ref="A8:S35"/>
    <mergeCell ref="B86:S86"/>
    <mergeCell ref="B75:S75"/>
    <mergeCell ref="B78:S78"/>
    <mergeCell ref="B79:S79"/>
    <mergeCell ref="B73:S73"/>
    <mergeCell ref="B76:S76"/>
    <mergeCell ref="B77:S77"/>
    <mergeCell ref="B80:S80"/>
    <mergeCell ref="B81:S81"/>
    <mergeCell ref="B82:S82"/>
    <mergeCell ref="B83:S83"/>
    <mergeCell ref="B84:S84"/>
    <mergeCell ref="B74:S74"/>
    <mergeCell ref="B624:S624"/>
    <mergeCell ref="B217:S217"/>
    <mergeCell ref="B254:S254"/>
    <mergeCell ref="B291:S291"/>
    <mergeCell ref="B328:S328"/>
    <mergeCell ref="B365:S365"/>
    <mergeCell ref="B957:S957"/>
    <mergeCell ref="B661:S661"/>
    <mergeCell ref="B698:S698"/>
    <mergeCell ref="B772:S772"/>
    <mergeCell ref="B809:S809"/>
    <mergeCell ref="B846:S846"/>
    <mergeCell ref="B883:S883"/>
    <mergeCell ref="B920:S920"/>
    <mergeCell ref="B735:S735"/>
    <mergeCell ref="B87:S87"/>
    <mergeCell ref="B88:S88"/>
    <mergeCell ref="B89:S89"/>
    <mergeCell ref="B92:S92"/>
    <mergeCell ref="B93:S93"/>
    <mergeCell ref="B106:S106"/>
    <mergeCell ref="B100:S100"/>
    <mergeCell ref="B101:S101"/>
    <mergeCell ref="B102:S102"/>
    <mergeCell ref="B103:S103"/>
    <mergeCell ref="B143:S143"/>
    <mergeCell ref="B550:S550"/>
    <mergeCell ref="B587:S587"/>
    <mergeCell ref="B402:S402"/>
    <mergeCell ref="B439:S439"/>
    <mergeCell ref="B447:S447"/>
    <mergeCell ref="B476:S476"/>
    <mergeCell ref="B513:S513"/>
    <mergeCell ref="B180:S180"/>
    <mergeCell ref="B97:S97"/>
    <mergeCell ref="B98:S98"/>
    <mergeCell ref="B99:S99"/>
    <mergeCell ref="B90:S90"/>
    <mergeCell ref="B91:S91"/>
    <mergeCell ref="B94:S94"/>
    <mergeCell ref="B95:S95"/>
    <mergeCell ref="B96:S96"/>
  </mergeCells>
  <pageMargins left="0.70866141732283472" right="0.70866141732283472" top="0.74803149606299213" bottom="0.74803149606299213" header="0.31496062992125984" footer="0.31496062992125984"/>
  <pageSetup paperSize="9" scale="6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List Box 1">
              <controlPr defaultSize="0" autoLine="0" autoPict="0">
                <anchor moveWithCells="1">
                  <from>
                    <xdr:col>0</xdr:col>
                    <xdr:colOff>352425</xdr:colOff>
                    <xdr:row>7</xdr:row>
                    <xdr:rowOff>76200</xdr:rowOff>
                  </from>
                  <to>
                    <xdr:col>18</xdr:col>
                    <xdr:colOff>19050</xdr:colOff>
                    <xdr:row>34</xdr:row>
                    <xdr:rowOff>66675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xdr:col>
                    <xdr:colOff>47625</xdr:colOff>
                    <xdr:row>6</xdr:row>
                    <xdr:rowOff>47625</xdr:rowOff>
                  </from>
                  <to>
                    <xdr:col>4</xdr:col>
                    <xdr:colOff>600075</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62"/>
  <sheetViews>
    <sheetView showGridLines="0" showRowColHeaders="0" zoomScaleNormal="100" workbookViewId="0"/>
  </sheetViews>
  <sheetFormatPr defaultRowHeight="12.75" x14ac:dyDescent="0.2"/>
  <cols>
    <col min="1" max="1" width="0.875" customWidth="1"/>
    <col min="2" max="5" width="7.625" customWidth="1"/>
    <col min="6" max="10" width="5.625" customWidth="1"/>
    <col min="11" max="11" width="1.75" customWidth="1"/>
    <col min="12" max="12" width="14.625" customWidth="1"/>
    <col min="13" max="13" width="0.625" customWidth="1"/>
    <col min="14" max="18" width="14.625" customWidth="1"/>
    <col min="19" max="19" width="0.625" customWidth="1"/>
    <col min="20" max="21" width="14.625" customWidth="1"/>
    <col min="22" max="22" width="0.625" customWidth="1"/>
    <col min="23" max="24" width="14.625" customWidth="1"/>
    <col min="25" max="25" width="29.625" customWidth="1"/>
    <col min="26" max="26" width="0.875" customWidth="1"/>
  </cols>
  <sheetData>
    <row r="1" spans="1:26" ht="5.0999999999999996" customHeight="1"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row>
    <row r="2" spans="1:26" ht="32.1" customHeight="1" x14ac:dyDescent="0.2">
      <c r="A2" s="233"/>
      <c r="B2" s="656" t="s">
        <v>484</v>
      </c>
      <c r="C2" s="656"/>
      <c r="D2" s="656"/>
      <c r="E2" s="656"/>
      <c r="F2" s="656"/>
      <c r="G2" s="658" t="str">
        <f>"LAVORATORI DOMESTICI - TABELLE dal "&amp;UPPER(TEXT('$'!C$1,"g mmmm aaaa"))</f>
        <v>LAVORATORI DOMESTICI - TABELLE dal 1 GENNAIO 2024</v>
      </c>
      <c r="H2" s="658"/>
      <c r="I2" s="658"/>
      <c r="J2" s="658"/>
      <c r="K2" s="658"/>
      <c r="L2" s="658"/>
      <c r="M2" s="658"/>
      <c r="N2" s="658"/>
      <c r="O2" s="658"/>
      <c r="P2" s="658"/>
      <c r="Q2" s="658"/>
      <c r="R2" s="658"/>
      <c r="S2" s="658"/>
      <c r="T2" s="658"/>
      <c r="U2" s="658"/>
      <c r="V2" s="658"/>
      <c r="W2" s="658"/>
      <c r="X2" s="657" t="s">
        <v>509</v>
      </c>
      <c r="Y2" s="657"/>
      <c r="Z2" s="233"/>
    </row>
    <row r="3" spans="1:26" ht="3.95" customHeight="1" x14ac:dyDescent="0.2">
      <c r="A3" s="233"/>
      <c r="B3" s="238"/>
      <c r="C3" s="238"/>
      <c r="D3" s="238"/>
      <c r="E3" s="238"/>
      <c r="F3" s="239"/>
      <c r="G3" s="239"/>
      <c r="H3" s="239"/>
      <c r="I3" s="239"/>
      <c r="J3" s="239"/>
      <c r="K3" s="239"/>
      <c r="L3" s="239"/>
      <c r="M3" s="239"/>
      <c r="N3" s="239"/>
      <c r="O3" s="239"/>
      <c r="P3" s="239"/>
      <c r="Q3" s="239"/>
      <c r="R3" s="239"/>
      <c r="S3" s="239"/>
      <c r="T3" s="239"/>
      <c r="U3" s="239"/>
      <c r="V3" s="239"/>
      <c r="W3" s="239"/>
      <c r="X3" s="239"/>
      <c r="Y3" s="239"/>
      <c r="Z3" s="233"/>
    </row>
    <row r="4" spans="1:26" ht="15" x14ac:dyDescent="0.2">
      <c r="A4" s="233"/>
      <c r="B4" s="766" t="s">
        <v>124</v>
      </c>
      <c r="C4" s="767"/>
      <c r="D4" s="767"/>
      <c r="E4" s="767"/>
      <c r="F4" s="767"/>
      <c r="G4" s="767"/>
      <c r="H4" s="767"/>
      <c r="I4" s="767"/>
      <c r="J4" s="767"/>
      <c r="K4" s="767"/>
      <c r="L4" s="772" t="s">
        <v>0</v>
      </c>
      <c r="M4" s="232"/>
      <c r="N4" s="744" t="s">
        <v>485</v>
      </c>
      <c r="O4" s="746"/>
      <c r="P4" s="250" t="s">
        <v>486</v>
      </c>
      <c r="Q4" s="250" t="s">
        <v>487</v>
      </c>
      <c r="R4" s="250" t="s">
        <v>488</v>
      </c>
      <c r="S4" s="232"/>
      <c r="T4" s="250" t="s">
        <v>489</v>
      </c>
      <c r="U4" s="250" t="s">
        <v>490</v>
      </c>
      <c r="V4" s="232"/>
      <c r="W4" s="744" t="s">
        <v>491</v>
      </c>
      <c r="X4" s="745"/>
      <c r="Y4" s="746"/>
      <c r="Z4" s="233"/>
    </row>
    <row r="5" spans="1:26" ht="15" customHeight="1" x14ac:dyDescent="0.2">
      <c r="A5" s="233"/>
      <c r="B5" s="768"/>
      <c r="C5" s="769"/>
      <c r="D5" s="769"/>
      <c r="E5" s="769"/>
      <c r="F5" s="769"/>
      <c r="G5" s="769"/>
      <c r="H5" s="769"/>
      <c r="I5" s="769"/>
      <c r="J5" s="769"/>
      <c r="K5" s="769"/>
      <c r="L5" s="773"/>
      <c r="M5" s="234"/>
      <c r="N5" s="747" t="s">
        <v>139</v>
      </c>
      <c r="O5" s="748"/>
      <c r="P5" s="748"/>
      <c r="Q5" s="749"/>
      <c r="R5" s="750"/>
      <c r="S5" s="234"/>
      <c r="T5" s="751" t="s">
        <v>140</v>
      </c>
      <c r="U5" s="749"/>
      <c r="V5" s="234"/>
      <c r="W5" s="752" t="s">
        <v>492</v>
      </c>
      <c r="X5" s="753"/>
      <c r="Y5" s="754"/>
      <c r="Z5" s="233"/>
    </row>
    <row r="6" spans="1:26" ht="20.100000000000001" customHeight="1" x14ac:dyDescent="0.2">
      <c r="A6" s="233"/>
      <c r="B6" s="768"/>
      <c r="C6" s="769"/>
      <c r="D6" s="769"/>
      <c r="E6" s="769"/>
      <c r="F6" s="769"/>
      <c r="G6" s="769"/>
      <c r="H6" s="769"/>
      <c r="I6" s="769"/>
      <c r="J6" s="769"/>
      <c r="K6" s="769"/>
      <c r="L6" s="773"/>
      <c r="M6" s="234"/>
      <c r="N6" s="758" t="s">
        <v>90</v>
      </c>
      <c r="O6" s="759"/>
      <c r="P6" s="195" t="s">
        <v>493</v>
      </c>
      <c r="Q6" s="760" t="s">
        <v>92</v>
      </c>
      <c r="R6" s="762" t="s">
        <v>51</v>
      </c>
      <c r="S6" s="234"/>
      <c r="T6" s="764" t="s">
        <v>494</v>
      </c>
      <c r="U6" s="765"/>
      <c r="V6" s="234"/>
      <c r="W6" s="755"/>
      <c r="X6" s="756"/>
      <c r="Y6" s="757"/>
      <c r="Z6" s="233"/>
    </row>
    <row r="7" spans="1:26" ht="24.95" customHeight="1" x14ac:dyDescent="0.2">
      <c r="A7" s="233"/>
      <c r="B7" s="770"/>
      <c r="C7" s="771"/>
      <c r="D7" s="771"/>
      <c r="E7" s="771"/>
      <c r="F7" s="771"/>
      <c r="G7" s="771"/>
      <c r="H7" s="771"/>
      <c r="I7" s="771"/>
      <c r="J7" s="771"/>
      <c r="K7" s="771"/>
      <c r="L7" s="774"/>
      <c r="M7" s="234"/>
      <c r="N7" s="251" t="s">
        <v>495</v>
      </c>
      <c r="O7" s="197" t="s">
        <v>496</v>
      </c>
      <c r="P7" s="197" t="s">
        <v>497</v>
      </c>
      <c r="Q7" s="761"/>
      <c r="R7" s="763"/>
      <c r="S7" s="234"/>
      <c r="T7" s="196" t="s">
        <v>498</v>
      </c>
      <c r="U7" s="198" t="s">
        <v>499</v>
      </c>
      <c r="V7" s="234"/>
      <c r="W7" s="199" t="s">
        <v>424</v>
      </c>
      <c r="X7" s="200" t="s">
        <v>422</v>
      </c>
      <c r="Y7" s="201" t="s">
        <v>500</v>
      </c>
      <c r="Z7" s="233"/>
    </row>
    <row r="8" spans="1:26" ht="3.95" customHeight="1" x14ac:dyDescent="0.2">
      <c r="A8" s="233"/>
      <c r="B8" s="230"/>
      <c r="C8" s="230"/>
      <c r="D8" s="230"/>
      <c r="E8" s="230"/>
      <c r="F8" s="230"/>
      <c r="G8" s="230"/>
      <c r="H8" s="230"/>
      <c r="I8" s="230"/>
      <c r="J8" s="230"/>
      <c r="K8" s="230"/>
      <c r="L8" s="230"/>
      <c r="M8" s="230"/>
      <c r="N8" s="230"/>
      <c r="O8" s="230"/>
      <c r="P8" s="231"/>
      <c r="Q8" s="230"/>
      <c r="R8" s="230"/>
      <c r="S8" s="230"/>
      <c r="T8" s="230"/>
      <c r="U8" s="232"/>
      <c r="V8" s="230"/>
      <c r="W8" s="230"/>
      <c r="X8" s="230"/>
      <c r="Y8" s="230"/>
      <c r="Z8" s="233"/>
    </row>
    <row r="9" spans="1:26" ht="11.1" customHeight="1" x14ac:dyDescent="0.2">
      <c r="A9" s="233"/>
      <c r="B9" s="736" t="s">
        <v>8</v>
      </c>
      <c r="C9" s="737"/>
      <c r="D9" s="737"/>
      <c r="E9" s="737"/>
      <c r="F9" s="737"/>
      <c r="G9" s="737"/>
      <c r="H9" s="737"/>
      <c r="I9" s="737"/>
      <c r="J9" s="737"/>
      <c r="K9" s="737"/>
      <c r="L9" s="698" t="s">
        <v>3</v>
      </c>
      <c r="M9" s="232"/>
      <c r="N9" s="701">
        <v>729.25</v>
      </c>
      <c r="O9" s="738"/>
      <c r="P9" s="741"/>
      <c r="Q9" s="741"/>
      <c r="R9" s="707"/>
      <c r="S9" s="232"/>
      <c r="T9" s="668">
        <v>5.3</v>
      </c>
      <c r="U9" s="689"/>
      <c r="V9" s="232"/>
      <c r="W9" s="202"/>
      <c r="X9" s="203"/>
      <c r="Y9" s="204"/>
      <c r="Z9" s="233"/>
    </row>
    <row r="10" spans="1:26" ht="11.1" customHeight="1" x14ac:dyDescent="0.2">
      <c r="A10" s="233"/>
      <c r="B10" s="692" t="s">
        <v>7</v>
      </c>
      <c r="C10" s="693"/>
      <c r="D10" s="693"/>
      <c r="E10" s="693"/>
      <c r="F10" s="693"/>
      <c r="G10" s="693"/>
      <c r="H10" s="693"/>
      <c r="I10" s="693"/>
      <c r="J10" s="693"/>
      <c r="K10" s="693"/>
      <c r="L10" s="699"/>
      <c r="M10" s="232"/>
      <c r="N10" s="702"/>
      <c r="O10" s="739"/>
      <c r="P10" s="742"/>
      <c r="Q10" s="742"/>
      <c r="R10" s="708"/>
      <c r="S10" s="232"/>
      <c r="T10" s="669"/>
      <c r="U10" s="690"/>
      <c r="V10" s="232"/>
      <c r="W10" s="205"/>
      <c r="X10" s="206"/>
      <c r="Y10" s="207"/>
      <c r="Z10" s="233"/>
    </row>
    <row r="11" spans="1:26" ht="11.1" customHeight="1" x14ac:dyDescent="0.2">
      <c r="A11" s="233"/>
      <c r="B11" s="692" t="s">
        <v>16</v>
      </c>
      <c r="C11" s="693"/>
      <c r="D11" s="693"/>
      <c r="E11" s="693"/>
      <c r="F11" s="693"/>
      <c r="G11" s="693"/>
      <c r="H11" s="693"/>
      <c r="I11" s="693"/>
      <c r="J11" s="693"/>
      <c r="K11" s="693"/>
      <c r="L11" s="699"/>
      <c r="M11" s="232"/>
      <c r="N11" s="702"/>
      <c r="O11" s="739"/>
      <c r="P11" s="742"/>
      <c r="Q11" s="742"/>
      <c r="R11" s="708"/>
      <c r="S11" s="232"/>
      <c r="T11" s="669"/>
      <c r="U11" s="690"/>
      <c r="V11" s="232"/>
      <c r="W11" s="205"/>
      <c r="X11" s="206"/>
      <c r="Y11" s="207"/>
      <c r="Z11" s="233"/>
    </row>
    <row r="12" spans="1:26" ht="11.1" customHeight="1" x14ac:dyDescent="0.2">
      <c r="A12" s="233"/>
      <c r="B12" s="692" t="s">
        <v>47</v>
      </c>
      <c r="C12" s="693"/>
      <c r="D12" s="693"/>
      <c r="E12" s="693"/>
      <c r="F12" s="693"/>
      <c r="G12" s="693"/>
      <c r="H12" s="693"/>
      <c r="I12" s="693"/>
      <c r="J12" s="693"/>
      <c r="K12" s="693"/>
      <c r="L12" s="699"/>
      <c r="M12" s="232"/>
      <c r="N12" s="702"/>
      <c r="O12" s="739"/>
      <c r="P12" s="742"/>
      <c r="Q12" s="742"/>
      <c r="R12" s="708"/>
      <c r="S12" s="232"/>
      <c r="T12" s="669"/>
      <c r="U12" s="690"/>
      <c r="V12" s="232"/>
      <c r="W12" s="205"/>
      <c r="X12" s="206"/>
      <c r="Y12" s="207"/>
      <c r="Z12" s="233"/>
    </row>
    <row r="13" spans="1:26" ht="11.1" customHeight="1" x14ac:dyDescent="0.2">
      <c r="A13" s="233"/>
      <c r="B13" s="694" t="s">
        <v>20</v>
      </c>
      <c r="C13" s="695"/>
      <c r="D13" s="695"/>
      <c r="E13" s="695"/>
      <c r="F13" s="695"/>
      <c r="G13" s="695"/>
      <c r="H13" s="695"/>
      <c r="I13" s="695"/>
      <c r="J13" s="695"/>
      <c r="K13" s="695"/>
      <c r="L13" s="699"/>
      <c r="M13" s="232"/>
      <c r="N13" s="702"/>
      <c r="O13" s="739"/>
      <c r="P13" s="742"/>
      <c r="Q13" s="742"/>
      <c r="R13" s="708"/>
      <c r="S13" s="232"/>
      <c r="T13" s="669"/>
      <c r="U13" s="690"/>
      <c r="V13" s="232"/>
      <c r="W13" s="205"/>
      <c r="X13" s="206"/>
      <c r="Y13" s="207"/>
      <c r="Z13" s="233"/>
    </row>
    <row r="14" spans="1:26" ht="11.1" customHeight="1" x14ac:dyDescent="0.2">
      <c r="A14" s="233"/>
      <c r="B14" s="694" t="s">
        <v>10</v>
      </c>
      <c r="C14" s="695"/>
      <c r="D14" s="695"/>
      <c r="E14" s="695"/>
      <c r="F14" s="695"/>
      <c r="G14" s="695"/>
      <c r="H14" s="695"/>
      <c r="I14" s="695"/>
      <c r="J14" s="695"/>
      <c r="K14" s="695"/>
      <c r="L14" s="699"/>
      <c r="M14" s="232"/>
      <c r="N14" s="702"/>
      <c r="O14" s="739"/>
      <c r="P14" s="742"/>
      <c r="Q14" s="742"/>
      <c r="R14" s="708"/>
      <c r="S14" s="232"/>
      <c r="T14" s="669"/>
      <c r="U14" s="690"/>
      <c r="V14" s="232"/>
      <c r="W14" s="205"/>
      <c r="X14" s="206"/>
      <c r="Y14" s="207"/>
      <c r="Z14" s="233"/>
    </row>
    <row r="15" spans="1:26" ht="11.1" customHeight="1" x14ac:dyDescent="0.2">
      <c r="A15" s="233"/>
      <c r="B15" s="696" t="s">
        <v>45</v>
      </c>
      <c r="C15" s="697"/>
      <c r="D15" s="697"/>
      <c r="E15" s="697"/>
      <c r="F15" s="697"/>
      <c r="G15" s="697"/>
      <c r="H15" s="697"/>
      <c r="I15" s="697"/>
      <c r="J15" s="697"/>
      <c r="K15" s="697"/>
      <c r="L15" s="700"/>
      <c r="M15" s="232"/>
      <c r="N15" s="703"/>
      <c r="O15" s="740"/>
      <c r="P15" s="743"/>
      <c r="Q15" s="743"/>
      <c r="R15" s="734"/>
      <c r="S15" s="232"/>
      <c r="T15" s="670"/>
      <c r="U15" s="735"/>
      <c r="V15" s="232"/>
      <c r="W15" s="208"/>
      <c r="X15" s="209"/>
      <c r="Y15" s="210"/>
      <c r="Z15" s="233"/>
    </row>
    <row r="16" spans="1:26" ht="3.95" customHeight="1" x14ac:dyDescent="0.2">
      <c r="A16" s="233"/>
      <c r="B16" s="230"/>
      <c r="C16" s="230"/>
      <c r="D16" s="230"/>
      <c r="E16" s="230"/>
      <c r="F16" s="230"/>
      <c r="G16" s="230"/>
      <c r="H16" s="230"/>
      <c r="I16" s="230"/>
      <c r="J16" s="230"/>
      <c r="K16" s="230"/>
      <c r="L16" s="230"/>
      <c r="M16" s="230"/>
      <c r="N16" s="230"/>
      <c r="O16" s="230"/>
      <c r="P16" s="231"/>
      <c r="Q16" s="230"/>
      <c r="R16" s="230"/>
      <c r="S16" s="230"/>
      <c r="T16" s="230"/>
      <c r="U16" s="232"/>
      <c r="V16" s="230"/>
      <c r="W16" s="230"/>
      <c r="X16" s="230"/>
      <c r="Y16" s="230"/>
      <c r="Z16" s="233"/>
    </row>
    <row r="17" spans="1:26" ht="15" customHeight="1" x14ac:dyDescent="0.2">
      <c r="A17" s="233"/>
      <c r="B17" s="211" t="s">
        <v>4</v>
      </c>
      <c r="C17" s="212"/>
      <c r="D17" s="212"/>
      <c r="E17" s="212"/>
      <c r="F17" s="212"/>
      <c r="G17" s="212"/>
      <c r="H17" s="212"/>
      <c r="I17" s="212"/>
      <c r="J17" s="212"/>
      <c r="K17" s="212"/>
      <c r="L17" s="257" t="s">
        <v>5</v>
      </c>
      <c r="M17" s="232"/>
      <c r="N17" s="213">
        <v>861.86</v>
      </c>
      <c r="O17" s="218"/>
      <c r="P17" s="214"/>
      <c r="Q17" s="214"/>
      <c r="R17" s="215"/>
      <c r="S17" s="232"/>
      <c r="T17" s="216">
        <v>6.24</v>
      </c>
      <c r="U17" s="217"/>
      <c r="V17" s="232"/>
      <c r="W17" s="218"/>
      <c r="X17" s="219"/>
      <c r="Y17" s="215"/>
      <c r="Z17" s="233"/>
    </row>
    <row r="18" spans="1:26" ht="3.95" customHeight="1" x14ac:dyDescent="0.2">
      <c r="A18" s="233"/>
      <c r="B18" s="230"/>
      <c r="C18" s="230"/>
      <c r="D18" s="230"/>
      <c r="E18" s="230"/>
      <c r="F18" s="230"/>
      <c r="G18" s="230"/>
      <c r="H18" s="230"/>
      <c r="I18" s="230"/>
      <c r="J18" s="230"/>
      <c r="K18" s="230"/>
      <c r="L18" s="230"/>
      <c r="M18" s="230"/>
      <c r="N18" s="230"/>
      <c r="O18" s="230"/>
      <c r="P18" s="231"/>
      <c r="Q18" s="230"/>
      <c r="R18" s="230"/>
      <c r="S18" s="230"/>
      <c r="T18" s="230"/>
      <c r="U18" s="232"/>
      <c r="V18" s="230"/>
      <c r="W18" s="230"/>
      <c r="X18" s="230"/>
      <c r="Y18" s="230"/>
      <c r="Z18" s="233"/>
    </row>
    <row r="19" spans="1:26" ht="11.1" customHeight="1" x14ac:dyDescent="0.2">
      <c r="A19" s="233"/>
      <c r="B19" s="726" t="s">
        <v>151</v>
      </c>
      <c r="C19" s="727"/>
      <c r="D19" s="727"/>
      <c r="E19" s="727"/>
      <c r="F19" s="727"/>
      <c r="G19" s="727"/>
      <c r="H19" s="727"/>
      <c r="I19" s="727"/>
      <c r="J19" s="727"/>
      <c r="K19" s="727"/>
      <c r="L19" s="698" t="s">
        <v>2</v>
      </c>
      <c r="M19" s="232"/>
      <c r="N19" s="701">
        <v>928.15</v>
      </c>
      <c r="O19" s="720"/>
      <c r="P19" s="718">
        <v>662.96</v>
      </c>
      <c r="Q19" s="731"/>
      <c r="R19" s="707"/>
      <c r="S19" s="232"/>
      <c r="T19" s="668">
        <v>6.62</v>
      </c>
      <c r="U19" s="689"/>
      <c r="V19" s="232"/>
      <c r="W19" s="668">
        <v>9.0399999999999991</v>
      </c>
      <c r="X19" s="675">
        <v>0.05</v>
      </c>
      <c r="Y19" s="724" t="s">
        <v>501</v>
      </c>
      <c r="Z19" s="233"/>
    </row>
    <row r="20" spans="1:26" ht="11.1" customHeight="1" x14ac:dyDescent="0.2">
      <c r="A20" s="233"/>
      <c r="B20" s="694" t="s">
        <v>35</v>
      </c>
      <c r="C20" s="695"/>
      <c r="D20" s="695"/>
      <c r="E20" s="695"/>
      <c r="F20" s="695"/>
      <c r="G20" s="695"/>
      <c r="H20" s="695"/>
      <c r="I20" s="695"/>
      <c r="J20" s="695"/>
      <c r="K20" s="695"/>
      <c r="L20" s="699"/>
      <c r="M20" s="232"/>
      <c r="N20" s="702"/>
      <c r="O20" s="728"/>
      <c r="P20" s="730"/>
      <c r="Q20" s="732"/>
      <c r="R20" s="708"/>
      <c r="S20" s="232"/>
      <c r="T20" s="669"/>
      <c r="U20" s="690"/>
      <c r="V20" s="232"/>
      <c r="W20" s="669"/>
      <c r="X20" s="679"/>
      <c r="Y20" s="681"/>
      <c r="Z20" s="233"/>
    </row>
    <row r="21" spans="1:26" ht="11.1" customHeight="1" x14ac:dyDescent="0.2">
      <c r="A21" s="233"/>
      <c r="B21" s="692" t="s">
        <v>12</v>
      </c>
      <c r="C21" s="693"/>
      <c r="D21" s="693"/>
      <c r="E21" s="693"/>
      <c r="F21" s="693"/>
      <c r="G21" s="693"/>
      <c r="H21" s="693"/>
      <c r="I21" s="693"/>
      <c r="J21" s="693"/>
      <c r="K21" s="693"/>
      <c r="L21" s="699"/>
      <c r="M21" s="232"/>
      <c r="N21" s="702"/>
      <c r="O21" s="728"/>
      <c r="P21" s="730"/>
      <c r="Q21" s="732"/>
      <c r="R21" s="708"/>
      <c r="S21" s="232"/>
      <c r="T21" s="669"/>
      <c r="U21" s="690"/>
      <c r="V21" s="232"/>
      <c r="W21" s="669"/>
      <c r="X21" s="679"/>
      <c r="Y21" s="681"/>
      <c r="Z21" s="233"/>
    </row>
    <row r="22" spans="1:26" ht="11.1" customHeight="1" x14ac:dyDescent="0.2">
      <c r="A22" s="233"/>
      <c r="B22" s="694" t="s">
        <v>26</v>
      </c>
      <c r="C22" s="695"/>
      <c r="D22" s="695"/>
      <c r="E22" s="695"/>
      <c r="F22" s="695"/>
      <c r="G22" s="695"/>
      <c r="H22" s="695"/>
      <c r="I22" s="695"/>
      <c r="J22" s="695"/>
      <c r="K22" s="695"/>
      <c r="L22" s="699"/>
      <c r="M22" s="232"/>
      <c r="N22" s="702"/>
      <c r="O22" s="728"/>
      <c r="P22" s="730"/>
      <c r="Q22" s="732"/>
      <c r="R22" s="708"/>
      <c r="S22" s="232"/>
      <c r="T22" s="669"/>
      <c r="U22" s="690"/>
      <c r="V22" s="232"/>
      <c r="W22" s="669"/>
      <c r="X22" s="679"/>
      <c r="Y22" s="681"/>
      <c r="Z22" s="233"/>
    </row>
    <row r="23" spans="1:26" ht="11.1" customHeight="1" x14ac:dyDescent="0.2">
      <c r="A23" s="233"/>
      <c r="B23" s="694" t="s">
        <v>39</v>
      </c>
      <c r="C23" s="695"/>
      <c r="D23" s="695"/>
      <c r="E23" s="695"/>
      <c r="F23" s="695"/>
      <c r="G23" s="695"/>
      <c r="H23" s="695"/>
      <c r="I23" s="695"/>
      <c r="J23" s="695"/>
      <c r="K23" s="695"/>
      <c r="L23" s="699"/>
      <c r="M23" s="232"/>
      <c r="N23" s="702"/>
      <c r="O23" s="728"/>
      <c r="P23" s="730"/>
      <c r="Q23" s="732"/>
      <c r="R23" s="708"/>
      <c r="S23" s="232"/>
      <c r="T23" s="669"/>
      <c r="U23" s="690"/>
      <c r="V23" s="232"/>
      <c r="W23" s="669"/>
      <c r="X23" s="679"/>
      <c r="Y23" s="681"/>
      <c r="Z23" s="233"/>
    </row>
    <row r="24" spans="1:26" ht="11.1" customHeight="1" x14ac:dyDescent="0.2">
      <c r="A24" s="233"/>
      <c r="B24" s="692" t="s">
        <v>46</v>
      </c>
      <c r="C24" s="693"/>
      <c r="D24" s="693"/>
      <c r="E24" s="693"/>
      <c r="F24" s="693"/>
      <c r="G24" s="693"/>
      <c r="H24" s="693"/>
      <c r="I24" s="693"/>
      <c r="J24" s="693"/>
      <c r="K24" s="693"/>
      <c r="L24" s="699"/>
      <c r="M24" s="232"/>
      <c r="N24" s="702"/>
      <c r="O24" s="728"/>
      <c r="P24" s="730"/>
      <c r="Q24" s="732"/>
      <c r="R24" s="708"/>
      <c r="S24" s="232"/>
      <c r="T24" s="669"/>
      <c r="U24" s="690"/>
      <c r="V24" s="232"/>
      <c r="W24" s="669"/>
      <c r="X24" s="679"/>
      <c r="Y24" s="681"/>
      <c r="Z24" s="233"/>
    </row>
    <row r="25" spans="1:26" ht="11.1" customHeight="1" x14ac:dyDescent="0.2">
      <c r="A25" s="233"/>
      <c r="B25" s="694" t="s">
        <v>24</v>
      </c>
      <c r="C25" s="695"/>
      <c r="D25" s="695"/>
      <c r="E25" s="695"/>
      <c r="F25" s="695"/>
      <c r="G25" s="695"/>
      <c r="H25" s="695"/>
      <c r="I25" s="695"/>
      <c r="J25" s="695"/>
      <c r="K25" s="695"/>
      <c r="L25" s="699"/>
      <c r="M25" s="232"/>
      <c r="N25" s="702"/>
      <c r="O25" s="728"/>
      <c r="P25" s="730"/>
      <c r="Q25" s="732"/>
      <c r="R25" s="708"/>
      <c r="S25" s="232"/>
      <c r="T25" s="669"/>
      <c r="U25" s="690"/>
      <c r="V25" s="232"/>
      <c r="W25" s="669"/>
      <c r="X25" s="679"/>
      <c r="Y25" s="681"/>
      <c r="Z25" s="233"/>
    </row>
    <row r="26" spans="1:26" ht="11.1" customHeight="1" x14ac:dyDescent="0.2">
      <c r="A26" s="233"/>
      <c r="B26" s="696" t="s">
        <v>152</v>
      </c>
      <c r="C26" s="697"/>
      <c r="D26" s="697"/>
      <c r="E26" s="697"/>
      <c r="F26" s="697"/>
      <c r="G26" s="697"/>
      <c r="H26" s="697"/>
      <c r="I26" s="697"/>
      <c r="J26" s="697"/>
      <c r="K26" s="697"/>
      <c r="L26" s="700"/>
      <c r="M26" s="232"/>
      <c r="N26" s="703"/>
      <c r="O26" s="729"/>
      <c r="P26" s="719"/>
      <c r="Q26" s="733"/>
      <c r="R26" s="734"/>
      <c r="S26" s="232"/>
      <c r="T26" s="670"/>
      <c r="U26" s="735"/>
      <c r="V26" s="232"/>
      <c r="W26" s="670"/>
      <c r="X26" s="680"/>
      <c r="Y26" s="725"/>
      <c r="Z26" s="233"/>
    </row>
    <row r="27" spans="1:26" ht="3.95" customHeight="1" x14ac:dyDescent="0.2">
      <c r="A27" s="233"/>
      <c r="B27" s="230"/>
      <c r="C27" s="230"/>
      <c r="D27" s="230"/>
      <c r="E27" s="230"/>
      <c r="F27" s="230"/>
      <c r="G27" s="230"/>
      <c r="H27" s="230"/>
      <c r="I27" s="230"/>
      <c r="J27" s="230"/>
      <c r="K27" s="230"/>
      <c r="L27" s="230"/>
      <c r="M27" s="230"/>
      <c r="N27" s="230"/>
      <c r="O27" s="230"/>
      <c r="P27" s="231"/>
      <c r="Q27" s="230"/>
      <c r="R27" s="230"/>
      <c r="S27" s="230"/>
      <c r="T27" s="230"/>
      <c r="U27" s="232"/>
      <c r="V27" s="230"/>
      <c r="W27" s="230"/>
      <c r="X27" s="230"/>
      <c r="Y27" s="230"/>
      <c r="Z27" s="233"/>
    </row>
    <row r="28" spans="1:26" ht="21.95" customHeight="1" x14ac:dyDescent="0.2">
      <c r="A28" s="233"/>
      <c r="B28" s="798" t="s">
        <v>153</v>
      </c>
      <c r="C28" s="799"/>
      <c r="D28" s="799"/>
      <c r="E28" s="799"/>
      <c r="F28" s="799"/>
      <c r="G28" s="799"/>
      <c r="H28" s="799"/>
      <c r="I28" s="799"/>
      <c r="J28" s="799"/>
      <c r="K28" s="799"/>
      <c r="L28" s="791" t="s">
        <v>21</v>
      </c>
      <c r="M28" s="232"/>
      <c r="N28" s="793">
        <v>994.44</v>
      </c>
      <c r="O28" s="741"/>
      <c r="P28" s="795">
        <v>696.13</v>
      </c>
      <c r="Q28" s="718">
        <v>1143.5999999999999</v>
      </c>
      <c r="R28" s="707"/>
      <c r="S28" s="232"/>
      <c r="T28" s="782">
        <v>7.03</v>
      </c>
      <c r="U28" s="689"/>
      <c r="V28" s="232"/>
      <c r="W28" s="245">
        <v>11.3</v>
      </c>
      <c r="X28" s="246">
        <v>7.0000000000000007E-2</v>
      </c>
      <c r="Y28" s="247" t="s">
        <v>501</v>
      </c>
      <c r="Z28" s="233"/>
    </row>
    <row r="29" spans="1:26" ht="15" customHeight="1" x14ac:dyDescent="0.2">
      <c r="A29" s="233"/>
      <c r="B29" s="789" t="s">
        <v>513</v>
      </c>
      <c r="C29" s="789"/>
      <c r="D29" s="789"/>
      <c r="E29" s="789"/>
      <c r="F29" s="789"/>
      <c r="G29" s="789"/>
      <c r="H29" s="789"/>
      <c r="I29" s="789"/>
      <c r="J29" s="789"/>
      <c r="K29" s="789"/>
      <c r="L29" s="792"/>
      <c r="M29" s="232"/>
      <c r="N29" s="794"/>
      <c r="O29" s="742"/>
      <c r="P29" s="796"/>
      <c r="Q29" s="730"/>
      <c r="R29" s="708"/>
      <c r="S29" s="232"/>
      <c r="T29" s="783"/>
      <c r="U29" s="690"/>
      <c r="V29" s="232"/>
      <c r="W29" s="322">
        <v>130.78</v>
      </c>
      <c r="X29" s="321">
        <v>0.79</v>
      </c>
      <c r="Y29" s="784" t="s">
        <v>502</v>
      </c>
      <c r="Z29" s="233"/>
    </row>
    <row r="30" spans="1:26" ht="15" customHeight="1" x14ac:dyDescent="0.2">
      <c r="A30" s="233"/>
      <c r="B30" s="790"/>
      <c r="C30" s="790"/>
      <c r="D30" s="790"/>
      <c r="E30" s="790"/>
      <c r="F30" s="790"/>
      <c r="G30" s="790"/>
      <c r="H30" s="790"/>
      <c r="I30" s="790"/>
      <c r="J30" s="790"/>
      <c r="K30" s="790"/>
      <c r="L30" s="792"/>
      <c r="M30" s="232"/>
      <c r="N30" s="794"/>
      <c r="O30" s="305"/>
      <c r="P30" s="797"/>
      <c r="Q30" s="730"/>
      <c r="R30" s="305"/>
      <c r="S30" s="232"/>
      <c r="T30" s="783"/>
      <c r="U30" s="305"/>
      <c r="V30" s="232"/>
      <c r="W30" s="323" t="s">
        <v>635</v>
      </c>
      <c r="X30" s="320" t="s">
        <v>15</v>
      </c>
      <c r="Y30" s="785"/>
      <c r="Z30" s="233"/>
    </row>
    <row r="31" spans="1:26" ht="3.95" customHeight="1" x14ac:dyDescent="0.2">
      <c r="A31" s="233"/>
      <c r="B31" s="230"/>
      <c r="C31" s="230"/>
      <c r="D31" s="230"/>
      <c r="E31" s="230"/>
      <c r="F31" s="230"/>
      <c r="G31" s="230"/>
      <c r="H31" s="230"/>
      <c r="I31" s="230"/>
      <c r="J31" s="230"/>
      <c r="K31" s="230"/>
      <c r="L31" s="230"/>
      <c r="M31" s="230"/>
      <c r="N31" s="230"/>
      <c r="O31" s="230"/>
      <c r="P31" s="231"/>
      <c r="Q31" s="230"/>
      <c r="R31" s="230"/>
      <c r="S31" s="230"/>
      <c r="T31" s="230"/>
      <c r="U31" s="232"/>
      <c r="V31" s="230"/>
      <c r="W31" s="230"/>
      <c r="X31" s="230"/>
      <c r="Y31" s="230"/>
      <c r="Z31" s="233"/>
    </row>
    <row r="32" spans="1:26" ht="15" customHeight="1" x14ac:dyDescent="0.2">
      <c r="A32" s="233"/>
      <c r="B32" s="222" t="s">
        <v>32</v>
      </c>
      <c r="C32" s="223"/>
      <c r="D32" s="223"/>
      <c r="E32" s="223"/>
      <c r="F32" s="223"/>
      <c r="G32" s="223"/>
      <c r="H32" s="223"/>
      <c r="I32" s="223"/>
      <c r="J32" s="223"/>
      <c r="K32" s="223"/>
      <c r="L32" s="258" t="s">
        <v>33</v>
      </c>
      <c r="M32" s="235"/>
      <c r="N32" s="213">
        <v>1060.76</v>
      </c>
      <c r="O32" s="240"/>
      <c r="P32" s="225">
        <v>769.02</v>
      </c>
      <c r="Q32" s="218"/>
      <c r="R32" s="215"/>
      <c r="S32" s="235"/>
      <c r="T32" s="216">
        <v>7.42</v>
      </c>
      <c r="U32" s="217"/>
      <c r="V32" s="235"/>
      <c r="W32" s="218"/>
      <c r="X32" s="219"/>
      <c r="Y32" s="215"/>
      <c r="Z32" s="233"/>
    </row>
    <row r="33" spans="1:26" ht="3.95" customHeight="1" x14ac:dyDescent="0.2">
      <c r="A33" s="233"/>
      <c r="B33" s="230"/>
      <c r="C33" s="230"/>
      <c r="D33" s="230"/>
      <c r="E33" s="230"/>
      <c r="F33" s="230"/>
      <c r="G33" s="230"/>
      <c r="H33" s="230"/>
      <c r="I33" s="230"/>
      <c r="J33" s="230"/>
      <c r="K33" s="230"/>
      <c r="L33" s="230"/>
      <c r="M33" s="230"/>
      <c r="N33" s="230"/>
      <c r="O33" s="230"/>
      <c r="P33" s="231"/>
      <c r="Q33" s="230"/>
      <c r="R33" s="230"/>
      <c r="S33" s="230"/>
      <c r="T33" s="230"/>
      <c r="U33" s="232"/>
      <c r="V33" s="230"/>
      <c r="W33" s="230"/>
      <c r="X33" s="230"/>
      <c r="Y33" s="230"/>
      <c r="Z33" s="233"/>
    </row>
    <row r="34" spans="1:26" ht="21.95" customHeight="1" x14ac:dyDescent="0.2">
      <c r="A34" s="233"/>
      <c r="B34" s="683" t="s">
        <v>155</v>
      </c>
      <c r="C34" s="684"/>
      <c r="D34" s="684"/>
      <c r="E34" s="684"/>
      <c r="F34" s="684"/>
      <c r="G34" s="684"/>
      <c r="H34" s="684"/>
      <c r="I34" s="684"/>
      <c r="J34" s="684"/>
      <c r="K34" s="684"/>
      <c r="L34" s="712" t="s">
        <v>22</v>
      </c>
      <c r="M34" s="236"/>
      <c r="N34" s="714">
        <v>1127.04</v>
      </c>
      <c r="O34" s="716"/>
      <c r="P34" s="707"/>
      <c r="Q34" s="718">
        <v>1296.0899999999999</v>
      </c>
      <c r="R34" s="720"/>
      <c r="S34" s="236"/>
      <c r="T34" s="800">
        <v>7.83</v>
      </c>
      <c r="U34" s="802">
        <v>8.41</v>
      </c>
      <c r="V34" s="236"/>
      <c r="W34" s="245">
        <v>112.97</v>
      </c>
      <c r="X34" s="248">
        <v>0.66</v>
      </c>
      <c r="Y34" s="249" t="s">
        <v>503</v>
      </c>
      <c r="Z34" s="233"/>
    </row>
    <row r="35" spans="1:26" ht="21.95" customHeight="1" x14ac:dyDescent="0.2">
      <c r="A35" s="233"/>
      <c r="B35" s="710"/>
      <c r="C35" s="711"/>
      <c r="D35" s="711"/>
      <c r="E35" s="711"/>
      <c r="F35" s="711"/>
      <c r="G35" s="711"/>
      <c r="H35" s="711"/>
      <c r="I35" s="711"/>
      <c r="J35" s="711"/>
      <c r="K35" s="711"/>
      <c r="L35" s="713"/>
      <c r="M35" s="236"/>
      <c r="N35" s="715"/>
      <c r="O35" s="717"/>
      <c r="P35" s="709"/>
      <c r="Q35" s="719"/>
      <c r="R35" s="721"/>
      <c r="S35" s="236"/>
      <c r="T35" s="801"/>
      <c r="U35" s="803"/>
      <c r="V35" s="236"/>
      <c r="W35" s="220">
        <f>W28</f>
        <v>11.3</v>
      </c>
      <c r="X35" s="226">
        <f>X28</f>
        <v>7.0000000000000007E-2</v>
      </c>
      <c r="Y35" s="221" t="s">
        <v>501</v>
      </c>
      <c r="Z35" s="233"/>
    </row>
    <row r="36" spans="1:26" ht="3.95" customHeight="1" x14ac:dyDescent="0.2">
      <c r="A36" s="233"/>
      <c r="B36" s="230"/>
      <c r="C36" s="230"/>
      <c r="D36" s="230"/>
      <c r="E36" s="230"/>
      <c r="F36" s="230"/>
      <c r="G36" s="230"/>
      <c r="H36" s="230"/>
      <c r="I36" s="230"/>
      <c r="J36" s="230"/>
      <c r="K36" s="230"/>
      <c r="L36" s="230"/>
      <c r="M36" s="230"/>
      <c r="N36" s="230"/>
      <c r="O36" s="230"/>
      <c r="P36" s="231"/>
      <c r="Q36" s="230"/>
      <c r="R36" s="230"/>
      <c r="S36" s="230"/>
      <c r="T36" s="230"/>
      <c r="U36" s="232"/>
      <c r="V36" s="230"/>
      <c r="W36" s="230"/>
      <c r="X36" s="230"/>
      <c r="Y36" s="230"/>
      <c r="Z36" s="233"/>
    </row>
    <row r="37" spans="1:26" ht="11.1" customHeight="1" x14ac:dyDescent="0.2">
      <c r="A37" s="233"/>
      <c r="B37" s="726" t="s">
        <v>17</v>
      </c>
      <c r="C37" s="727"/>
      <c r="D37" s="727"/>
      <c r="E37" s="727"/>
      <c r="F37" s="727"/>
      <c r="G37" s="727"/>
      <c r="H37" s="727"/>
      <c r="I37" s="727"/>
      <c r="J37" s="727"/>
      <c r="K37" s="727"/>
      <c r="L37" s="698" t="s">
        <v>18</v>
      </c>
      <c r="M37" s="232"/>
      <c r="N37" s="701">
        <v>1325.92</v>
      </c>
      <c r="O37" s="704">
        <v>196.07</v>
      </c>
      <c r="P37" s="738"/>
      <c r="Q37" s="741"/>
      <c r="R37" s="707"/>
      <c r="S37" s="232"/>
      <c r="T37" s="668">
        <v>9.0299999999999994</v>
      </c>
      <c r="U37" s="689"/>
      <c r="V37" s="232"/>
      <c r="W37" s="202"/>
      <c r="X37" s="203"/>
      <c r="Y37" s="204"/>
      <c r="Z37" s="233"/>
    </row>
    <row r="38" spans="1:26" ht="11.1" customHeight="1" x14ac:dyDescent="0.2">
      <c r="A38" s="233"/>
      <c r="B38" s="692" t="s">
        <v>44</v>
      </c>
      <c r="C38" s="693"/>
      <c r="D38" s="693"/>
      <c r="E38" s="693"/>
      <c r="F38" s="693"/>
      <c r="G38" s="693"/>
      <c r="H38" s="693"/>
      <c r="I38" s="693"/>
      <c r="J38" s="693"/>
      <c r="K38" s="693"/>
      <c r="L38" s="699"/>
      <c r="M38" s="232"/>
      <c r="N38" s="702"/>
      <c r="O38" s="705"/>
      <c r="P38" s="739"/>
      <c r="Q38" s="742"/>
      <c r="R38" s="708"/>
      <c r="S38" s="232"/>
      <c r="T38" s="669"/>
      <c r="U38" s="690"/>
      <c r="V38" s="232"/>
      <c r="W38" s="205"/>
      <c r="X38" s="206"/>
      <c r="Y38" s="207"/>
      <c r="Z38" s="233"/>
    </row>
    <row r="39" spans="1:26" ht="11.1" customHeight="1" x14ac:dyDescent="0.2">
      <c r="A39" s="233"/>
      <c r="B39" s="694" t="s">
        <v>40</v>
      </c>
      <c r="C39" s="695"/>
      <c r="D39" s="695"/>
      <c r="E39" s="695"/>
      <c r="F39" s="695"/>
      <c r="G39" s="695"/>
      <c r="H39" s="695"/>
      <c r="I39" s="695"/>
      <c r="J39" s="695"/>
      <c r="K39" s="695"/>
      <c r="L39" s="699"/>
      <c r="M39" s="232"/>
      <c r="N39" s="702"/>
      <c r="O39" s="705"/>
      <c r="P39" s="739"/>
      <c r="Q39" s="742"/>
      <c r="R39" s="708"/>
      <c r="S39" s="232"/>
      <c r="T39" s="669"/>
      <c r="U39" s="690"/>
      <c r="V39" s="232"/>
      <c r="W39" s="205"/>
      <c r="X39" s="206"/>
      <c r="Y39" s="207"/>
      <c r="Z39" s="233"/>
    </row>
    <row r="40" spans="1:26" ht="11.1" customHeight="1" x14ac:dyDescent="0.2">
      <c r="A40" s="233"/>
      <c r="B40" s="692" t="s">
        <v>28</v>
      </c>
      <c r="C40" s="693"/>
      <c r="D40" s="693"/>
      <c r="E40" s="693"/>
      <c r="F40" s="693"/>
      <c r="G40" s="693"/>
      <c r="H40" s="693"/>
      <c r="I40" s="693"/>
      <c r="J40" s="693"/>
      <c r="K40" s="693"/>
      <c r="L40" s="699"/>
      <c r="M40" s="232"/>
      <c r="N40" s="702"/>
      <c r="O40" s="705"/>
      <c r="P40" s="739"/>
      <c r="Q40" s="742"/>
      <c r="R40" s="708"/>
      <c r="S40" s="232"/>
      <c r="T40" s="669"/>
      <c r="U40" s="690"/>
      <c r="V40" s="232"/>
      <c r="W40" s="205"/>
      <c r="X40" s="206"/>
      <c r="Y40" s="207"/>
      <c r="Z40" s="233"/>
    </row>
    <row r="41" spans="1:26" ht="11.1" customHeight="1" x14ac:dyDescent="0.2">
      <c r="A41" s="233"/>
      <c r="B41" s="694" t="s">
        <v>30</v>
      </c>
      <c r="C41" s="695"/>
      <c r="D41" s="695"/>
      <c r="E41" s="695"/>
      <c r="F41" s="695"/>
      <c r="G41" s="695"/>
      <c r="H41" s="695"/>
      <c r="I41" s="695"/>
      <c r="J41" s="695"/>
      <c r="K41" s="695"/>
      <c r="L41" s="699"/>
      <c r="M41" s="232"/>
      <c r="N41" s="702"/>
      <c r="O41" s="705"/>
      <c r="P41" s="739"/>
      <c r="Q41" s="742"/>
      <c r="R41" s="708"/>
      <c r="S41" s="232"/>
      <c r="T41" s="669"/>
      <c r="U41" s="690"/>
      <c r="V41" s="232"/>
      <c r="W41" s="205"/>
      <c r="X41" s="206"/>
      <c r="Y41" s="207"/>
      <c r="Z41" s="233"/>
    </row>
    <row r="42" spans="1:26" ht="11.1" customHeight="1" x14ac:dyDescent="0.2">
      <c r="A42" s="233"/>
      <c r="B42" s="696" t="s">
        <v>42</v>
      </c>
      <c r="C42" s="697"/>
      <c r="D42" s="697"/>
      <c r="E42" s="697"/>
      <c r="F42" s="697"/>
      <c r="G42" s="697"/>
      <c r="H42" s="697"/>
      <c r="I42" s="697"/>
      <c r="J42" s="697"/>
      <c r="K42" s="697"/>
      <c r="L42" s="700"/>
      <c r="M42" s="232"/>
      <c r="N42" s="703"/>
      <c r="O42" s="706"/>
      <c r="P42" s="804"/>
      <c r="Q42" s="805"/>
      <c r="R42" s="709"/>
      <c r="S42" s="232"/>
      <c r="T42" s="670"/>
      <c r="U42" s="691"/>
      <c r="V42" s="232"/>
      <c r="W42" s="208"/>
      <c r="X42" s="209"/>
      <c r="Y42" s="210"/>
      <c r="Z42" s="233"/>
    </row>
    <row r="43" spans="1:26" ht="3.95" customHeight="1" x14ac:dyDescent="0.2">
      <c r="A43" s="233"/>
      <c r="B43" s="230"/>
      <c r="C43" s="230"/>
      <c r="D43" s="230"/>
      <c r="E43" s="230"/>
      <c r="F43" s="230"/>
      <c r="G43" s="230"/>
      <c r="H43" s="230"/>
      <c r="I43" s="230"/>
      <c r="J43" s="230"/>
      <c r="K43" s="230"/>
      <c r="L43" s="230"/>
      <c r="M43" s="230"/>
      <c r="N43" s="230"/>
      <c r="O43" s="230"/>
      <c r="P43" s="231"/>
      <c r="Q43" s="230"/>
      <c r="R43" s="230"/>
      <c r="S43" s="230"/>
      <c r="T43" s="230"/>
      <c r="U43" s="232"/>
      <c r="V43" s="230"/>
      <c r="W43" s="230"/>
      <c r="X43" s="230"/>
      <c r="Y43" s="230"/>
      <c r="Z43" s="233"/>
    </row>
    <row r="44" spans="1:26" ht="11.1" customHeight="1" x14ac:dyDescent="0.2">
      <c r="A44" s="233"/>
      <c r="B44" s="683" t="s">
        <v>154</v>
      </c>
      <c r="C44" s="684"/>
      <c r="D44" s="684"/>
      <c r="E44" s="684"/>
      <c r="F44" s="684"/>
      <c r="G44" s="684"/>
      <c r="H44" s="684"/>
      <c r="I44" s="684"/>
      <c r="J44" s="684"/>
      <c r="K44" s="684"/>
      <c r="L44" s="698" t="s">
        <v>23</v>
      </c>
      <c r="M44" s="232"/>
      <c r="N44" s="701">
        <v>1392.21</v>
      </c>
      <c r="O44" s="704">
        <v>196.07</v>
      </c>
      <c r="P44" s="665"/>
      <c r="Q44" s="675">
        <v>1601.09</v>
      </c>
      <c r="R44" s="665"/>
      <c r="S44" s="232"/>
      <c r="T44" s="668">
        <v>9.41</v>
      </c>
      <c r="U44" s="671">
        <v>10.15</v>
      </c>
      <c r="V44" s="232"/>
      <c r="W44" s="668">
        <f>W34</f>
        <v>112.97</v>
      </c>
      <c r="X44" s="675">
        <f>X34</f>
        <v>0.66</v>
      </c>
      <c r="Y44" s="677" t="s">
        <v>503</v>
      </c>
      <c r="Z44" s="233"/>
    </row>
    <row r="45" spans="1:26" ht="11.1" customHeight="1" x14ac:dyDescent="0.2">
      <c r="A45" s="233"/>
      <c r="B45" s="685"/>
      <c r="C45" s="686"/>
      <c r="D45" s="686"/>
      <c r="E45" s="686"/>
      <c r="F45" s="686"/>
      <c r="G45" s="686"/>
      <c r="H45" s="686"/>
      <c r="I45" s="686"/>
      <c r="J45" s="686"/>
      <c r="K45" s="686"/>
      <c r="L45" s="699"/>
      <c r="M45" s="232"/>
      <c r="N45" s="702"/>
      <c r="O45" s="705"/>
      <c r="P45" s="666"/>
      <c r="Q45" s="679"/>
      <c r="R45" s="666"/>
      <c r="S45" s="232"/>
      <c r="T45" s="669"/>
      <c r="U45" s="672"/>
      <c r="V45" s="232"/>
      <c r="W45" s="674"/>
      <c r="X45" s="676"/>
      <c r="Y45" s="678"/>
      <c r="Z45" s="233"/>
    </row>
    <row r="46" spans="1:26" ht="11.1" customHeight="1" x14ac:dyDescent="0.2">
      <c r="A46" s="233"/>
      <c r="B46" s="722" t="s">
        <v>37</v>
      </c>
      <c r="C46" s="723"/>
      <c r="D46" s="723"/>
      <c r="E46" s="723"/>
      <c r="F46" s="723"/>
      <c r="G46" s="723"/>
      <c r="H46" s="723"/>
      <c r="I46" s="723"/>
      <c r="J46" s="723"/>
      <c r="K46" s="723"/>
      <c r="L46" s="699"/>
      <c r="M46" s="232"/>
      <c r="N46" s="702"/>
      <c r="O46" s="705"/>
      <c r="P46" s="666"/>
      <c r="Q46" s="679"/>
      <c r="R46" s="666"/>
      <c r="S46" s="232"/>
      <c r="T46" s="669"/>
      <c r="U46" s="672"/>
      <c r="V46" s="232"/>
      <c r="W46" s="669">
        <f>W35</f>
        <v>11.3</v>
      </c>
      <c r="X46" s="679">
        <f>X35</f>
        <v>7.0000000000000007E-2</v>
      </c>
      <c r="Y46" s="681" t="s">
        <v>501</v>
      </c>
      <c r="Z46" s="233"/>
    </row>
    <row r="47" spans="1:26" ht="11.1" customHeight="1" x14ac:dyDescent="0.2">
      <c r="A47" s="233"/>
      <c r="B47" s="687" t="s">
        <v>156</v>
      </c>
      <c r="C47" s="688"/>
      <c r="D47" s="688"/>
      <c r="E47" s="688"/>
      <c r="F47" s="688"/>
      <c r="G47" s="688"/>
      <c r="H47" s="688"/>
      <c r="I47" s="688"/>
      <c r="J47" s="688"/>
      <c r="K47" s="688"/>
      <c r="L47" s="700"/>
      <c r="M47" s="232"/>
      <c r="N47" s="703"/>
      <c r="O47" s="706"/>
      <c r="P47" s="667"/>
      <c r="Q47" s="680"/>
      <c r="R47" s="667"/>
      <c r="S47" s="232"/>
      <c r="T47" s="670"/>
      <c r="U47" s="673"/>
      <c r="V47" s="232"/>
      <c r="W47" s="670"/>
      <c r="X47" s="680"/>
      <c r="Y47" s="682"/>
      <c r="Z47" s="233"/>
    </row>
    <row r="48" spans="1:26" ht="3.95" customHeight="1" x14ac:dyDescent="0.2">
      <c r="A48" s="233"/>
      <c r="B48" s="230"/>
      <c r="C48" s="230"/>
      <c r="D48" s="230"/>
      <c r="E48" s="230"/>
      <c r="F48" s="230"/>
      <c r="G48" s="230"/>
      <c r="H48" s="230"/>
      <c r="I48" s="230"/>
      <c r="J48" s="230"/>
      <c r="K48" s="230"/>
      <c r="L48" s="230"/>
      <c r="M48" s="230"/>
      <c r="N48" s="230"/>
      <c r="O48" s="230"/>
      <c r="P48" s="231"/>
      <c r="Q48" s="230"/>
      <c r="R48" s="230"/>
      <c r="S48" s="230"/>
      <c r="T48" s="230"/>
      <c r="U48" s="232"/>
      <c r="V48" s="230"/>
      <c r="W48" s="230"/>
      <c r="X48" s="230"/>
      <c r="Y48" s="230"/>
      <c r="Z48" s="233"/>
    </row>
    <row r="49" spans="1:26" ht="15" customHeight="1" x14ac:dyDescent="0.2">
      <c r="A49" s="233"/>
      <c r="B49" s="648" t="s">
        <v>14</v>
      </c>
      <c r="C49" s="649"/>
      <c r="D49" s="649"/>
      <c r="E49" s="649"/>
      <c r="F49" s="649"/>
      <c r="G49" s="649"/>
      <c r="H49" s="649"/>
      <c r="I49" s="649"/>
      <c r="J49" s="649"/>
      <c r="K49" s="649"/>
      <c r="L49" s="259" t="s">
        <v>504</v>
      </c>
      <c r="M49" s="232"/>
      <c r="N49" s="218"/>
      <c r="O49" s="214"/>
      <c r="P49" s="214"/>
      <c r="Q49" s="215"/>
      <c r="R49" s="224">
        <v>761.45</v>
      </c>
      <c r="S49" s="232"/>
      <c r="T49" s="218"/>
      <c r="U49" s="215"/>
      <c r="V49" s="232"/>
      <c r="W49" s="218"/>
      <c r="X49" s="219"/>
      <c r="Y49" s="215"/>
      <c r="Z49" s="233"/>
    </row>
    <row r="50" spans="1:26" ht="3.95" customHeight="1" x14ac:dyDescent="0.2">
      <c r="A50" s="233"/>
      <c r="B50" s="230"/>
      <c r="C50" s="230"/>
      <c r="D50" s="230"/>
      <c r="E50" s="230"/>
      <c r="F50" s="230"/>
      <c r="G50" s="230"/>
      <c r="H50" s="230"/>
      <c r="I50" s="230"/>
      <c r="J50" s="230"/>
      <c r="K50" s="230"/>
      <c r="L50" s="230"/>
      <c r="M50" s="230"/>
      <c r="N50" s="230"/>
      <c r="O50" s="230"/>
      <c r="P50" s="231"/>
      <c r="Q50" s="230"/>
      <c r="R50" s="230"/>
      <c r="S50" s="230"/>
      <c r="T50" s="230"/>
      <c r="U50" s="232"/>
      <c r="V50" s="230"/>
      <c r="W50" s="230"/>
      <c r="X50" s="230"/>
      <c r="Y50" s="230"/>
      <c r="Z50" s="233"/>
    </row>
    <row r="51" spans="1:26" ht="14.1" customHeight="1" x14ac:dyDescent="0.2">
      <c r="A51" s="233"/>
      <c r="B51" s="650" t="s">
        <v>505</v>
      </c>
      <c r="C51" s="651"/>
      <c r="D51" s="651"/>
      <c r="E51" s="651"/>
      <c r="F51" s="651"/>
      <c r="G51" s="651"/>
      <c r="H51" s="651"/>
      <c r="I51" s="651"/>
      <c r="J51" s="651"/>
      <c r="K51" s="651"/>
      <c r="L51" s="652"/>
      <c r="M51" s="237"/>
      <c r="N51" s="241" t="s">
        <v>506</v>
      </c>
      <c r="O51" s="242" t="s">
        <v>507</v>
      </c>
      <c r="P51" s="243" t="s">
        <v>508</v>
      </c>
      <c r="Q51" s="244" t="s">
        <v>99</v>
      </c>
      <c r="R51" s="659" t="s">
        <v>473</v>
      </c>
      <c r="S51" s="660"/>
      <c r="T51" s="660"/>
      <c r="U51" s="660"/>
      <c r="V51" s="660"/>
      <c r="W51" s="660"/>
      <c r="X51" s="660"/>
      <c r="Y51" s="661"/>
      <c r="Z51" s="233"/>
    </row>
    <row r="52" spans="1:26" ht="20.100000000000001" customHeight="1" x14ac:dyDescent="0.2">
      <c r="A52" s="233"/>
      <c r="B52" s="653"/>
      <c r="C52" s="654"/>
      <c r="D52" s="654"/>
      <c r="E52" s="654"/>
      <c r="F52" s="654"/>
      <c r="G52" s="654"/>
      <c r="H52" s="654"/>
      <c r="I52" s="654"/>
      <c r="J52" s="654"/>
      <c r="K52" s="654"/>
      <c r="L52" s="655"/>
      <c r="M52" s="237"/>
      <c r="N52" s="227">
        <v>2.2799999999999998</v>
      </c>
      <c r="O52" s="228">
        <v>2.2799999999999998</v>
      </c>
      <c r="P52" s="229">
        <v>1.96</v>
      </c>
      <c r="Q52" s="252">
        <f>SUM(N52:P52)</f>
        <v>6.52</v>
      </c>
      <c r="R52" s="662"/>
      <c r="S52" s="663"/>
      <c r="T52" s="663"/>
      <c r="U52" s="663"/>
      <c r="V52" s="663"/>
      <c r="W52" s="663"/>
      <c r="X52" s="663"/>
      <c r="Y52" s="664"/>
      <c r="Z52" s="233"/>
    </row>
    <row r="53" spans="1:26" ht="3.95" customHeight="1" x14ac:dyDescent="0.2">
      <c r="A53" s="233"/>
      <c r="B53" s="230"/>
      <c r="C53" s="230"/>
      <c r="D53" s="230"/>
      <c r="E53" s="230"/>
      <c r="F53" s="230"/>
      <c r="G53" s="230"/>
      <c r="H53" s="230"/>
      <c r="I53" s="230"/>
      <c r="J53" s="230"/>
      <c r="K53" s="230"/>
      <c r="L53" s="230"/>
      <c r="M53" s="230"/>
      <c r="N53" s="230"/>
      <c r="O53" s="230"/>
      <c r="P53" s="324"/>
      <c r="Q53" s="230"/>
      <c r="R53" s="233"/>
      <c r="S53" s="233"/>
      <c r="T53" s="233"/>
      <c r="U53" s="233"/>
      <c r="V53" s="233"/>
      <c r="W53" s="233"/>
      <c r="X53" s="233"/>
      <c r="Y53" s="230"/>
      <c r="Z53" s="233"/>
    </row>
    <row r="54" spans="1:26" ht="14.1" customHeight="1" x14ac:dyDescent="0.2">
      <c r="A54" s="233"/>
      <c r="B54" s="781" t="s">
        <v>579</v>
      </c>
      <c r="C54" s="781"/>
      <c r="D54" s="781"/>
      <c r="E54" s="781"/>
      <c r="F54" s="781"/>
      <c r="G54" s="781"/>
      <c r="H54" s="781"/>
      <c r="I54" s="781"/>
      <c r="J54" s="781"/>
      <c r="K54" s="781"/>
      <c r="L54" s="781"/>
      <c r="M54" s="233"/>
      <c r="N54" s="786" t="s">
        <v>580</v>
      </c>
      <c r="O54" s="787"/>
      <c r="P54" s="787"/>
      <c r="Q54" s="787"/>
      <c r="R54" s="787"/>
      <c r="S54" s="787"/>
      <c r="T54" s="787"/>
      <c r="U54" s="787"/>
      <c r="V54" s="787"/>
      <c r="W54" s="787"/>
      <c r="X54" s="787"/>
      <c r="Y54" s="788"/>
      <c r="Z54" s="233"/>
    </row>
    <row r="55" spans="1:26" ht="14.1" customHeight="1" x14ac:dyDescent="0.2">
      <c r="A55" s="233"/>
      <c r="B55" s="781"/>
      <c r="C55" s="781"/>
      <c r="D55" s="781"/>
      <c r="E55" s="781"/>
      <c r="F55" s="781"/>
      <c r="G55" s="781"/>
      <c r="H55" s="781"/>
      <c r="I55" s="781"/>
      <c r="J55" s="781"/>
      <c r="K55" s="781"/>
      <c r="L55" s="781"/>
      <c r="M55" s="233"/>
      <c r="N55" s="778" t="s">
        <v>581</v>
      </c>
      <c r="O55" s="779"/>
      <c r="P55" s="779"/>
      <c r="Q55" s="779"/>
      <c r="R55" s="779"/>
      <c r="S55" s="779"/>
      <c r="T55" s="779"/>
      <c r="U55" s="779"/>
      <c r="V55" s="779"/>
      <c r="W55" s="779"/>
      <c r="X55" s="779"/>
      <c r="Y55" s="780"/>
      <c r="Z55" s="233"/>
    </row>
    <row r="56" spans="1:26" ht="14.1" customHeight="1" x14ac:dyDescent="0.2">
      <c r="A56" s="233"/>
      <c r="B56" s="781"/>
      <c r="C56" s="781"/>
      <c r="D56" s="781"/>
      <c r="E56" s="781"/>
      <c r="F56" s="781"/>
      <c r="G56" s="781"/>
      <c r="H56" s="781"/>
      <c r="I56" s="781"/>
      <c r="J56" s="781"/>
      <c r="K56" s="781"/>
      <c r="L56" s="781"/>
      <c r="M56" s="233"/>
      <c r="N56" s="778" t="s">
        <v>582</v>
      </c>
      <c r="O56" s="779"/>
      <c r="P56" s="779"/>
      <c r="Q56" s="779"/>
      <c r="R56" s="779"/>
      <c r="S56" s="779"/>
      <c r="T56" s="779"/>
      <c r="U56" s="779"/>
      <c r="V56" s="779"/>
      <c r="W56" s="779"/>
      <c r="X56" s="779"/>
      <c r="Y56" s="780"/>
      <c r="Z56" s="233"/>
    </row>
    <row r="57" spans="1:26" ht="14.1" customHeight="1" x14ac:dyDescent="0.2">
      <c r="A57" s="233"/>
      <c r="B57" s="781"/>
      <c r="C57" s="781"/>
      <c r="D57" s="781"/>
      <c r="E57" s="781"/>
      <c r="F57" s="781"/>
      <c r="G57" s="781"/>
      <c r="H57" s="781"/>
      <c r="I57" s="781"/>
      <c r="J57" s="781"/>
      <c r="K57" s="781"/>
      <c r="L57" s="781"/>
      <c r="M57" s="233"/>
      <c r="N57" s="775" t="s">
        <v>583</v>
      </c>
      <c r="O57" s="776"/>
      <c r="P57" s="776"/>
      <c r="Q57" s="776"/>
      <c r="R57" s="776"/>
      <c r="S57" s="776"/>
      <c r="T57" s="776"/>
      <c r="U57" s="776"/>
      <c r="V57" s="776"/>
      <c r="W57" s="776"/>
      <c r="X57" s="776"/>
      <c r="Y57" s="777"/>
      <c r="Z57" s="233"/>
    </row>
    <row r="58" spans="1:26" x14ac:dyDescent="0.2">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row>
    <row r="59" spans="1:26" x14ac:dyDescent="0.2">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row>
    <row r="60" spans="1:26" x14ac:dyDescent="0.2">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row>
    <row r="61" spans="1:26" x14ac:dyDescent="0.2">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row>
    <row r="62" spans="1:26" x14ac:dyDescent="0.2">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row>
  </sheetData>
  <sheetProtection password="924D" sheet="1" objects="1" scenarios="1"/>
  <mergeCells count="106">
    <mergeCell ref="N57:Y57"/>
    <mergeCell ref="N56:Y56"/>
    <mergeCell ref="B54:L57"/>
    <mergeCell ref="T28:T30"/>
    <mergeCell ref="Y29:Y30"/>
    <mergeCell ref="N54:Y54"/>
    <mergeCell ref="N55:Y55"/>
    <mergeCell ref="B29:K30"/>
    <mergeCell ref="L28:L30"/>
    <mergeCell ref="N28:N30"/>
    <mergeCell ref="P28:P30"/>
    <mergeCell ref="Q28:Q30"/>
    <mergeCell ref="U28:U29"/>
    <mergeCell ref="B28:K28"/>
    <mergeCell ref="O28:O29"/>
    <mergeCell ref="R28:R29"/>
    <mergeCell ref="T34:T35"/>
    <mergeCell ref="U34:U35"/>
    <mergeCell ref="B37:K37"/>
    <mergeCell ref="L37:L42"/>
    <mergeCell ref="N37:N42"/>
    <mergeCell ref="O37:O42"/>
    <mergeCell ref="P37:P42"/>
    <mergeCell ref="Q37:Q42"/>
    <mergeCell ref="W4:Y4"/>
    <mergeCell ref="N5:R5"/>
    <mergeCell ref="T5:U5"/>
    <mergeCell ref="W5:Y6"/>
    <mergeCell ref="N6:O6"/>
    <mergeCell ref="Q6:Q7"/>
    <mergeCell ref="R6:R7"/>
    <mergeCell ref="T6:U6"/>
    <mergeCell ref="B4:K7"/>
    <mergeCell ref="L4:L7"/>
    <mergeCell ref="N4:O4"/>
    <mergeCell ref="B9:K9"/>
    <mergeCell ref="L9:L15"/>
    <mergeCell ref="N9:N15"/>
    <mergeCell ref="O9:O15"/>
    <mergeCell ref="U9:U15"/>
    <mergeCell ref="B10:K10"/>
    <mergeCell ref="B11:K11"/>
    <mergeCell ref="B12:K12"/>
    <mergeCell ref="B13:K13"/>
    <mergeCell ref="B14:K14"/>
    <mergeCell ref="B15:K15"/>
    <mergeCell ref="Q9:Q15"/>
    <mergeCell ref="R9:R15"/>
    <mergeCell ref="T9:T15"/>
    <mergeCell ref="P9:P15"/>
    <mergeCell ref="W19:W26"/>
    <mergeCell ref="X19:X26"/>
    <mergeCell ref="Y19:Y26"/>
    <mergeCell ref="B19:K19"/>
    <mergeCell ref="L19:L26"/>
    <mergeCell ref="N19:N26"/>
    <mergeCell ref="O19:O26"/>
    <mergeCell ref="P19:P26"/>
    <mergeCell ref="Q19:Q26"/>
    <mergeCell ref="B20:K20"/>
    <mergeCell ref="B21:K21"/>
    <mergeCell ref="B22:K22"/>
    <mergeCell ref="B23:K23"/>
    <mergeCell ref="B24:K24"/>
    <mergeCell ref="B25:K25"/>
    <mergeCell ref="B26:K26"/>
    <mergeCell ref="R19:R26"/>
    <mergeCell ref="T19:T26"/>
    <mergeCell ref="U19:U26"/>
    <mergeCell ref="N44:N47"/>
    <mergeCell ref="O44:O47"/>
    <mergeCell ref="P44:P47"/>
    <mergeCell ref="Q44:Q47"/>
    <mergeCell ref="R37:R42"/>
    <mergeCell ref="T37:T42"/>
    <mergeCell ref="B34:K35"/>
    <mergeCell ref="L34:L35"/>
    <mergeCell ref="N34:N35"/>
    <mergeCell ref="O34:P35"/>
    <mergeCell ref="Q34:Q35"/>
    <mergeCell ref="R34:R35"/>
    <mergeCell ref="B46:K46"/>
    <mergeCell ref="B49:K49"/>
    <mergeCell ref="B51:L52"/>
    <mergeCell ref="B2:F2"/>
    <mergeCell ref="X2:Y2"/>
    <mergeCell ref="G2:W2"/>
    <mergeCell ref="R51:Y52"/>
    <mergeCell ref="R44:R47"/>
    <mergeCell ref="T44:T47"/>
    <mergeCell ref="U44:U47"/>
    <mergeCell ref="W44:W45"/>
    <mergeCell ref="X44:X45"/>
    <mergeCell ref="Y44:Y45"/>
    <mergeCell ref="W46:W47"/>
    <mergeCell ref="X46:X47"/>
    <mergeCell ref="Y46:Y47"/>
    <mergeCell ref="B44:K45"/>
    <mergeCell ref="B47:K47"/>
    <mergeCell ref="U37:U42"/>
    <mergeCell ref="B38:K38"/>
    <mergeCell ref="B39:K39"/>
    <mergeCell ref="B40:K40"/>
    <mergeCell ref="B41:K41"/>
    <mergeCell ref="B42:K42"/>
    <mergeCell ref="L44:L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2"/>
  <sheetViews>
    <sheetView showGridLines="0" showZeros="0" defaultGridColor="0" colorId="23" workbookViewId="0">
      <selection sqref="A1:B1"/>
    </sheetView>
  </sheetViews>
  <sheetFormatPr defaultRowHeight="12.75" x14ac:dyDescent="0.2"/>
  <cols>
    <col min="1" max="1" width="6" customWidth="1"/>
    <col min="2" max="17" width="5.125" customWidth="1"/>
    <col min="18" max="18" width="6" customWidth="1"/>
    <col min="19" max="21" width="4.625" customWidth="1"/>
    <col min="22" max="29" width="6.625" customWidth="1"/>
    <col min="30" max="30" width="7.125" customWidth="1"/>
    <col min="31" max="33" width="6.625" customWidth="1"/>
    <col min="34" max="34" width="7.625" customWidth="1"/>
    <col min="35" max="38" width="6.625" customWidth="1"/>
    <col min="39" max="48" width="4.625" customWidth="1"/>
  </cols>
  <sheetData>
    <row r="1" spans="1:49" ht="20.100000000000001" customHeight="1" x14ac:dyDescent="0.2">
      <c r="A1" s="1076" t="s">
        <v>149</v>
      </c>
      <c r="B1" s="1077"/>
      <c r="C1" s="1074">
        <v>45292</v>
      </c>
      <c r="D1" s="1074"/>
      <c r="E1" s="1075"/>
      <c r="F1" s="1074" t="s">
        <v>634</v>
      </c>
      <c r="G1" s="1074"/>
      <c r="H1" s="1074"/>
      <c r="I1" s="1074"/>
      <c r="J1" s="1074"/>
      <c r="K1" s="1074"/>
      <c r="L1" s="1074"/>
      <c r="M1" s="1074"/>
      <c r="N1" s="1074"/>
      <c r="O1" s="1074"/>
      <c r="P1" s="1074"/>
      <c r="Q1" s="1074"/>
      <c r="R1" s="1074"/>
      <c r="S1" s="1074"/>
      <c r="T1" s="1075"/>
      <c r="V1" s="822" t="str">
        <f>"TABELLA CONTRIBUTIVA dal "&amp;TEXT(C1,"gg.mm.aaaa")</f>
        <v>TABELLA CONTRIBUTIVA dal 01.01.2024</v>
      </c>
      <c r="W1" s="823"/>
      <c r="X1" s="823"/>
      <c r="Y1" s="823"/>
      <c r="Z1" s="823"/>
      <c r="AA1" s="823"/>
      <c r="AB1" s="823"/>
      <c r="AC1" s="823"/>
      <c r="AD1" s="823"/>
      <c r="AE1" s="823"/>
      <c r="AF1" s="823"/>
      <c r="AG1" s="823"/>
      <c r="AH1" s="824"/>
    </row>
    <row r="2" spans="1:49" ht="9" customHeight="1" x14ac:dyDescent="0.2">
      <c r="A2" s="960" t="s">
        <v>0</v>
      </c>
      <c r="B2" s="961"/>
      <c r="C2" s="938" t="s">
        <v>90</v>
      </c>
      <c r="D2" s="939"/>
      <c r="E2" s="939"/>
      <c r="F2" s="939"/>
      <c r="G2" s="939"/>
      <c r="H2" s="940"/>
      <c r="I2" s="938" t="s">
        <v>91</v>
      </c>
      <c r="J2" s="939"/>
      <c r="K2" s="940"/>
      <c r="L2" s="938" t="s">
        <v>92</v>
      </c>
      <c r="M2" s="939"/>
      <c r="N2" s="939"/>
      <c r="O2" s="939"/>
      <c r="P2" s="939"/>
      <c r="Q2" s="940"/>
      <c r="R2" s="938" t="s">
        <v>93</v>
      </c>
      <c r="S2" s="939"/>
      <c r="T2" s="940"/>
      <c r="V2" s="837" t="s">
        <v>112</v>
      </c>
      <c r="W2" s="838"/>
      <c r="X2" s="838"/>
      <c r="Y2" s="838"/>
      <c r="Z2" s="841" t="s">
        <v>114</v>
      </c>
      <c r="AA2" s="842"/>
      <c r="AB2" s="846" t="s">
        <v>137</v>
      </c>
      <c r="AC2" s="847"/>
      <c r="AD2" s="848"/>
      <c r="AE2" s="866" t="s">
        <v>99</v>
      </c>
      <c r="AF2" s="867"/>
      <c r="AG2" s="868"/>
      <c r="AH2" s="869"/>
    </row>
    <row r="3" spans="1:49" ht="9" customHeight="1" x14ac:dyDescent="0.2">
      <c r="A3" s="960"/>
      <c r="B3" s="961"/>
      <c r="C3" s="954" t="s">
        <v>94</v>
      </c>
      <c r="D3" s="955"/>
      <c r="E3" s="956"/>
      <c r="F3" s="954" t="s">
        <v>95</v>
      </c>
      <c r="G3" s="955"/>
      <c r="H3" s="956"/>
      <c r="I3" s="938" t="s">
        <v>96</v>
      </c>
      <c r="J3" s="939"/>
      <c r="K3" s="940"/>
      <c r="L3" s="954" t="s">
        <v>97</v>
      </c>
      <c r="M3" s="955"/>
      <c r="N3" s="955"/>
      <c r="O3" s="955"/>
      <c r="P3" s="955"/>
      <c r="Q3" s="956"/>
      <c r="R3" s="938" t="s">
        <v>98</v>
      </c>
      <c r="S3" s="939"/>
      <c r="T3" s="940"/>
      <c r="V3" s="839" t="s">
        <v>113</v>
      </c>
      <c r="W3" s="840"/>
      <c r="X3" s="840"/>
      <c r="Y3" s="840"/>
      <c r="Z3" s="275" t="s">
        <v>127</v>
      </c>
      <c r="AA3" s="136" t="s">
        <v>584</v>
      </c>
      <c r="AB3" s="137" t="s">
        <v>127</v>
      </c>
      <c r="AC3" s="363" t="s">
        <v>136</v>
      </c>
      <c r="AD3" s="138" t="s">
        <v>584</v>
      </c>
      <c r="AE3" s="84" t="s">
        <v>127</v>
      </c>
      <c r="AF3" s="84"/>
      <c r="AG3" s="367" t="s">
        <v>136</v>
      </c>
      <c r="AH3" s="85" t="s">
        <v>584</v>
      </c>
    </row>
    <row r="4" spans="1:49" ht="12" customHeight="1" x14ac:dyDescent="0.2">
      <c r="A4" s="960"/>
      <c r="B4" s="961"/>
      <c r="C4" s="954"/>
      <c r="D4" s="955"/>
      <c r="E4" s="956"/>
      <c r="F4" s="954" t="s">
        <v>103</v>
      </c>
      <c r="G4" s="955"/>
      <c r="H4" s="956"/>
      <c r="I4" s="938" t="s">
        <v>48</v>
      </c>
      <c r="J4" s="939"/>
      <c r="K4" s="940"/>
      <c r="L4" s="954" t="s">
        <v>104</v>
      </c>
      <c r="M4" s="955"/>
      <c r="N4" s="955"/>
      <c r="O4" s="955"/>
      <c r="P4" s="955"/>
      <c r="Q4" s="956"/>
      <c r="R4" s="954" t="s">
        <v>105</v>
      </c>
      <c r="S4" s="955"/>
      <c r="T4" s="956"/>
      <c r="V4" s="858" t="s">
        <v>15</v>
      </c>
      <c r="W4" s="859"/>
      <c r="X4" s="855">
        <v>9.4</v>
      </c>
      <c r="Y4" s="856"/>
      <c r="Z4" s="139">
        <v>0.42</v>
      </c>
      <c r="AA4" s="843">
        <v>0.02</v>
      </c>
      <c r="AB4" s="276">
        <v>1.24</v>
      </c>
      <c r="AC4" s="364">
        <v>1.36</v>
      </c>
      <c r="AD4" s="849">
        <v>0.04</v>
      </c>
      <c r="AE4" s="140">
        <f>Z4+AB4</f>
        <v>1.66</v>
      </c>
      <c r="AF4" s="140"/>
      <c r="AG4" s="368">
        <f>Z4+AC4</f>
        <v>1.78</v>
      </c>
      <c r="AH4" s="870">
        <f>AA4+AD4</f>
        <v>0.06</v>
      </c>
    </row>
    <row r="5" spans="1:49" ht="12" customHeight="1" x14ac:dyDescent="0.2">
      <c r="A5" s="960"/>
      <c r="B5" s="961"/>
      <c r="C5" s="954"/>
      <c r="D5" s="955"/>
      <c r="E5" s="956"/>
      <c r="F5" s="954" t="s">
        <v>106</v>
      </c>
      <c r="G5" s="955"/>
      <c r="H5" s="956"/>
      <c r="I5" s="938"/>
      <c r="J5" s="939"/>
      <c r="K5" s="940"/>
      <c r="L5" s="954" t="s">
        <v>107</v>
      </c>
      <c r="M5" s="955"/>
      <c r="N5" s="956"/>
      <c r="O5" s="954" t="s">
        <v>108</v>
      </c>
      <c r="P5" s="955"/>
      <c r="Q5" s="956"/>
      <c r="R5" s="954" t="s">
        <v>104</v>
      </c>
      <c r="S5" s="955"/>
      <c r="T5" s="956"/>
      <c r="V5" s="808">
        <f>X4+0.01</f>
        <v>9.41</v>
      </c>
      <c r="W5" s="809"/>
      <c r="X5" s="808">
        <v>11.45</v>
      </c>
      <c r="Y5" s="857"/>
      <c r="Z5" s="141">
        <v>0.47</v>
      </c>
      <c r="AA5" s="844"/>
      <c r="AB5" s="277">
        <v>1.41</v>
      </c>
      <c r="AC5" s="365">
        <v>1.54</v>
      </c>
      <c r="AD5" s="850"/>
      <c r="AE5" s="142">
        <f t="shared" ref="AE5:AE7" si="0">Z5+AB5</f>
        <v>1.88</v>
      </c>
      <c r="AF5" s="142"/>
      <c r="AG5" s="369">
        <f t="shared" ref="AG5:AG7" si="1">Z5+AC5</f>
        <v>2.0099999999999998</v>
      </c>
      <c r="AH5" s="871"/>
    </row>
    <row r="6" spans="1:49" ht="12" customHeight="1" x14ac:dyDescent="0.2">
      <c r="A6" s="962"/>
      <c r="B6" s="963"/>
      <c r="C6" s="941">
        <v>1</v>
      </c>
      <c r="D6" s="942"/>
      <c r="E6" s="943"/>
      <c r="F6" s="941">
        <v>2</v>
      </c>
      <c r="G6" s="942"/>
      <c r="H6" s="943"/>
      <c r="I6" s="957">
        <v>3</v>
      </c>
      <c r="J6" s="958"/>
      <c r="K6" s="959"/>
      <c r="L6" s="941">
        <v>4</v>
      </c>
      <c r="M6" s="942"/>
      <c r="N6" s="943"/>
      <c r="O6" s="941">
        <v>5</v>
      </c>
      <c r="P6" s="942"/>
      <c r="Q6" s="943"/>
      <c r="R6" s="941">
        <v>6</v>
      </c>
      <c r="S6" s="942"/>
      <c r="T6" s="943"/>
      <c r="V6" s="808">
        <f>X5+0.01</f>
        <v>11.46</v>
      </c>
      <c r="W6" s="809"/>
      <c r="X6" s="806" t="s">
        <v>117</v>
      </c>
      <c r="Y6" s="807"/>
      <c r="Z6" s="141">
        <v>0.56999999999999995</v>
      </c>
      <c r="AA6" s="844"/>
      <c r="AB6" s="277">
        <v>1.72</v>
      </c>
      <c r="AC6" s="365">
        <v>1.88</v>
      </c>
      <c r="AD6" s="850"/>
      <c r="AE6" s="142">
        <f t="shared" si="0"/>
        <v>2.29</v>
      </c>
      <c r="AF6" s="142"/>
      <c r="AG6" s="369">
        <f t="shared" si="1"/>
        <v>2.4500000000000002</v>
      </c>
      <c r="AH6" s="871"/>
    </row>
    <row r="7" spans="1:49" ht="12" customHeight="1" x14ac:dyDescent="0.2">
      <c r="A7" s="947" t="s">
        <v>3</v>
      </c>
      <c r="B7" s="948"/>
      <c r="C7" s="949">
        <f>N24</f>
        <v>729.25</v>
      </c>
      <c r="D7" s="950"/>
      <c r="E7" s="951"/>
      <c r="F7" s="944" t="s">
        <v>15</v>
      </c>
      <c r="G7" s="945"/>
      <c r="H7" s="946"/>
      <c r="I7" s="949">
        <f>V24</f>
        <v>5.3</v>
      </c>
      <c r="J7" s="950"/>
      <c r="K7" s="951"/>
      <c r="L7" s="944" t="s">
        <v>15</v>
      </c>
      <c r="M7" s="945"/>
      <c r="N7" s="946"/>
      <c r="O7" s="944" t="s">
        <v>15</v>
      </c>
      <c r="P7" s="945"/>
      <c r="Q7" s="946"/>
      <c r="R7" s="944">
        <f>T27</f>
        <v>761.45</v>
      </c>
      <c r="S7" s="945"/>
      <c r="T7" s="946"/>
      <c r="V7" s="864" t="s">
        <v>118</v>
      </c>
      <c r="W7" s="865"/>
      <c r="X7" s="865"/>
      <c r="Y7" s="865"/>
      <c r="Z7" s="143">
        <v>0.3</v>
      </c>
      <c r="AA7" s="845"/>
      <c r="AB7" s="278">
        <v>0.91</v>
      </c>
      <c r="AC7" s="366">
        <v>0.99</v>
      </c>
      <c r="AD7" s="851"/>
      <c r="AE7" s="144">
        <f t="shared" si="0"/>
        <v>1.21</v>
      </c>
      <c r="AF7" s="144"/>
      <c r="AG7" s="370">
        <f t="shared" si="1"/>
        <v>1.29</v>
      </c>
      <c r="AH7" s="872"/>
    </row>
    <row r="8" spans="1:49" ht="12" customHeight="1" x14ac:dyDescent="0.2">
      <c r="A8" s="952" t="s">
        <v>5</v>
      </c>
      <c r="B8" s="953"/>
      <c r="C8" s="814">
        <f>N23</f>
        <v>861.86</v>
      </c>
      <c r="D8" s="815"/>
      <c r="E8" s="816"/>
      <c r="F8" s="817" t="s">
        <v>15</v>
      </c>
      <c r="G8" s="818"/>
      <c r="H8" s="819"/>
      <c r="I8" s="814">
        <f>V23</f>
        <v>6.24</v>
      </c>
      <c r="J8" s="815"/>
      <c r="K8" s="816"/>
      <c r="L8" s="817" t="s">
        <v>15</v>
      </c>
      <c r="M8" s="818"/>
      <c r="N8" s="819"/>
      <c r="O8" s="817" t="s">
        <v>15</v>
      </c>
      <c r="P8" s="818"/>
      <c r="Q8" s="819"/>
      <c r="R8" s="817"/>
      <c r="S8" s="818"/>
      <c r="T8" s="819"/>
    </row>
    <row r="9" spans="1:49" ht="12" customHeight="1" x14ac:dyDescent="0.2">
      <c r="A9" s="952" t="s">
        <v>2</v>
      </c>
      <c r="B9" s="953"/>
      <c r="C9" s="814">
        <f>N21</f>
        <v>928.15</v>
      </c>
      <c r="D9" s="815"/>
      <c r="E9" s="816"/>
      <c r="F9" s="814">
        <f>P21</f>
        <v>662.96</v>
      </c>
      <c r="G9" s="815"/>
      <c r="H9" s="816"/>
      <c r="I9" s="814">
        <f>V21</f>
        <v>6.62</v>
      </c>
      <c r="J9" s="815"/>
      <c r="K9" s="816"/>
      <c r="L9" s="817" t="s">
        <v>15</v>
      </c>
      <c r="M9" s="818"/>
      <c r="N9" s="819"/>
      <c r="O9" s="817" t="s">
        <v>15</v>
      </c>
      <c r="P9" s="818"/>
      <c r="Q9" s="819"/>
      <c r="R9" s="817"/>
      <c r="S9" s="818"/>
      <c r="T9" s="819"/>
      <c r="AD9" s="290">
        <f>A72</f>
        <v>1</v>
      </c>
    </row>
    <row r="10" spans="1:49" ht="12" customHeight="1" x14ac:dyDescent="0.2">
      <c r="A10" s="952" t="s">
        <v>21</v>
      </c>
      <c r="B10" s="953"/>
      <c r="C10" s="814">
        <f>N22</f>
        <v>994.44</v>
      </c>
      <c r="D10" s="815"/>
      <c r="E10" s="816"/>
      <c r="F10" s="814">
        <f>P22</f>
        <v>696.13</v>
      </c>
      <c r="G10" s="815"/>
      <c r="H10" s="816"/>
      <c r="I10" s="814">
        <f>V22</f>
        <v>7.03</v>
      </c>
      <c r="J10" s="815"/>
      <c r="K10" s="816"/>
      <c r="L10" s="814">
        <f>R22</f>
        <v>1143.5999999999999</v>
      </c>
      <c r="M10" s="815"/>
      <c r="N10" s="816"/>
      <c r="O10" s="817" t="s">
        <v>15</v>
      </c>
      <c r="P10" s="818"/>
      <c r="Q10" s="819"/>
      <c r="R10" s="817"/>
      <c r="S10" s="818"/>
      <c r="T10" s="819"/>
      <c r="V10" s="831" t="str">
        <f>"RETRIBUZIONE IN NATURA DAL "&amp;TEXT(C1,"gg.mm.aaaa")</f>
        <v>RETRIBUZIONE IN NATURA DAL 01.01.2024</v>
      </c>
      <c r="W10" s="832"/>
      <c r="X10" s="832"/>
      <c r="Y10" s="832"/>
      <c r="Z10" s="832"/>
      <c r="AA10" s="832"/>
      <c r="AB10" s="832"/>
      <c r="AC10" s="833"/>
      <c r="AD10" s="93">
        <v>1</v>
      </c>
      <c r="AE10" s="283" t="s">
        <v>476</v>
      </c>
      <c r="AF10" s="283"/>
      <c r="AG10" s="283"/>
      <c r="AH10" s="283"/>
      <c r="AI10" s="283"/>
      <c r="AJ10" s="93">
        <v>6</v>
      </c>
      <c r="AK10" s="283" t="s">
        <v>481</v>
      </c>
      <c r="AL10" s="283"/>
      <c r="AM10" s="284"/>
      <c r="AN10" s="282"/>
      <c r="AO10" s="282"/>
      <c r="AP10" s="282"/>
      <c r="AQ10" s="282"/>
      <c r="AR10" s="282"/>
      <c r="AS10" s="282"/>
      <c r="AT10" s="282"/>
      <c r="AU10" s="282"/>
      <c r="AV10" s="282"/>
      <c r="AW10" s="282"/>
    </row>
    <row r="11" spans="1:49" ht="12" customHeight="1" x14ac:dyDescent="0.2">
      <c r="A11" s="952" t="s">
        <v>33</v>
      </c>
      <c r="B11" s="953"/>
      <c r="C11" s="814">
        <f>N41</f>
        <v>1060.76</v>
      </c>
      <c r="D11" s="815"/>
      <c r="E11" s="816"/>
      <c r="F11" s="814">
        <f>P41</f>
        <v>769.02</v>
      </c>
      <c r="G11" s="815"/>
      <c r="H11" s="816"/>
      <c r="I11" s="814">
        <f>V41</f>
        <v>7.42</v>
      </c>
      <c r="J11" s="815"/>
      <c r="K11" s="816"/>
      <c r="L11" s="817" t="s">
        <v>15</v>
      </c>
      <c r="M11" s="818"/>
      <c r="N11" s="819"/>
      <c r="O11" s="817" t="s">
        <v>15</v>
      </c>
      <c r="P11" s="818"/>
      <c r="Q11" s="819"/>
      <c r="R11" s="817"/>
      <c r="S11" s="818"/>
      <c r="T11" s="819"/>
      <c r="V11" s="834"/>
      <c r="W11" s="835"/>
      <c r="X11" s="835"/>
      <c r="Y11" s="835"/>
      <c r="Z11" s="835"/>
      <c r="AA11" s="835"/>
      <c r="AB11" s="835"/>
      <c r="AC11" s="836"/>
      <c r="AD11" s="94">
        <v>2</v>
      </c>
      <c r="AE11" s="282" t="s">
        <v>477</v>
      </c>
      <c r="AF11" s="282"/>
      <c r="AG11" s="282"/>
      <c r="AH11" s="282"/>
      <c r="AI11" s="282"/>
      <c r="AJ11" s="94">
        <v>7</v>
      </c>
      <c r="AK11" s="282" t="s">
        <v>482</v>
      </c>
      <c r="AL11" s="282"/>
      <c r="AM11" s="285"/>
      <c r="AN11" s="282"/>
      <c r="AO11" s="282"/>
      <c r="AP11" s="282"/>
      <c r="AQ11" s="282"/>
      <c r="AR11" s="282"/>
      <c r="AS11" s="282"/>
      <c r="AT11" s="282"/>
      <c r="AU11" s="282"/>
      <c r="AV11" s="282"/>
      <c r="AW11" s="282"/>
    </row>
    <row r="12" spans="1:49" ht="12" customHeight="1" x14ac:dyDescent="0.2">
      <c r="A12" s="952" t="s">
        <v>22</v>
      </c>
      <c r="B12" s="953"/>
      <c r="C12" s="814">
        <f>N35</f>
        <v>1127.04</v>
      </c>
      <c r="D12" s="815"/>
      <c r="E12" s="816"/>
      <c r="F12" s="817" t="s">
        <v>15</v>
      </c>
      <c r="G12" s="818"/>
      <c r="H12" s="819"/>
      <c r="I12" s="814">
        <f>V35</f>
        <v>7.83</v>
      </c>
      <c r="J12" s="815"/>
      <c r="K12" s="816"/>
      <c r="L12" s="817" t="s">
        <v>15</v>
      </c>
      <c r="M12" s="818"/>
      <c r="N12" s="819"/>
      <c r="O12" s="814">
        <f>R35</f>
        <v>1296.0899999999999</v>
      </c>
      <c r="P12" s="815"/>
      <c r="Q12" s="816"/>
      <c r="R12" s="817"/>
      <c r="S12" s="818"/>
      <c r="T12" s="819"/>
      <c r="V12" s="932" t="s">
        <v>99</v>
      </c>
      <c r="W12" s="933"/>
      <c r="X12" s="829" t="s">
        <v>100</v>
      </c>
      <c r="Y12" s="830"/>
      <c r="Z12" s="829" t="s">
        <v>101</v>
      </c>
      <c r="AA12" s="830"/>
      <c r="AB12" s="852" t="s">
        <v>102</v>
      </c>
      <c r="AC12" s="830"/>
      <c r="AD12" s="94">
        <v>3</v>
      </c>
      <c r="AE12" s="282" t="s">
        <v>478</v>
      </c>
      <c r="AF12" s="282"/>
      <c r="AG12" s="282"/>
      <c r="AH12" s="282"/>
      <c r="AI12" s="282"/>
      <c r="AJ12" s="94">
        <v>8</v>
      </c>
      <c r="AK12" s="282" t="s">
        <v>483</v>
      </c>
      <c r="AL12" s="282"/>
      <c r="AM12" s="285"/>
      <c r="AN12" s="282"/>
      <c r="AO12" s="282"/>
      <c r="AP12" s="282"/>
      <c r="AQ12" s="282"/>
      <c r="AR12" s="282"/>
      <c r="AS12" s="282"/>
      <c r="AT12" s="282"/>
      <c r="AU12" s="282"/>
      <c r="AV12" s="282"/>
      <c r="AW12" s="282"/>
    </row>
    <row r="13" spans="1:49" ht="12" customHeight="1" x14ac:dyDescent="0.2">
      <c r="A13" s="952" t="s">
        <v>18</v>
      </c>
      <c r="B13" s="953"/>
      <c r="C13" s="814">
        <f>N31</f>
        <v>1521.99</v>
      </c>
      <c r="D13" s="815"/>
      <c r="E13" s="816"/>
      <c r="F13" s="817" t="s">
        <v>15</v>
      </c>
      <c r="G13" s="818"/>
      <c r="H13" s="819"/>
      <c r="I13" s="814">
        <f>V31</f>
        <v>9.0299999999999994</v>
      </c>
      <c r="J13" s="815"/>
      <c r="K13" s="816"/>
      <c r="L13" s="817" t="s">
        <v>15</v>
      </c>
      <c r="M13" s="818"/>
      <c r="N13" s="819"/>
      <c r="O13" s="817" t="s">
        <v>15</v>
      </c>
      <c r="P13" s="818"/>
      <c r="Q13" s="819"/>
      <c r="R13" s="817"/>
      <c r="S13" s="818"/>
      <c r="T13" s="819"/>
      <c r="V13" s="860">
        <f>SUM(X13:AC14)</f>
        <v>6.52</v>
      </c>
      <c r="W13" s="861"/>
      <c r="X13" s="825">
        <f>'TABELLE RETRIBUTIVE CCNL'!N52</f>
        <v>2.2799999999999998</v>
      </c>
      <c r="Y13" s="826"/>
      <c r="Z13" s="825">
        <f>SUM(X13)</f>
        <v>2.2799999999999998</v>
      </c>
      <c r="AA13" s="826"/>
      <c r="AB13" s="853">
        <f>'TABELLE RETRIBUTIVE CCNL'!P52</f>
        <v>1.96</v>
      </c>
      <c r="AC13" s="826"/>
      <c r="AD13" s="94">
        <v>4</v>
      </c>
      <c r="AE13" s="282" t="s">
        <v>479</v>
      </c>
      <c r="AF13" s="282"/>
      <c r="AG13" s="282"/>
      <c r="AH13" s="282"/>
      <c r="AI13" s="282"/>
      <c r="AJ13" s="288"/>
      <c r="AK13" s="282"/>
      <c r="AL13" s="282"/>
      <c r="AM13" s="285"/>
      <c r="AN13" s="282"/>
      <c r="AO13" s="282"/>
      <c r="AP13" s="282"/>
      <c r="AQ13" s="282"/>
      <c r="AR13" s="282"/>
      <c r="AS13" s="282"/>
      <c r="AT13" s="282"/>
      <c r="AU13" s="282"/>
      <c r="AV13" s="282"/>
      <c r="AW13" s="282"/>
    </row>
    <row r="14" spans="1:49" ht="12" customHeight="1" x14ac:dyDescent="0.2">
      <c r="A14" s="964" t="s">
        <v>23</v>
      </c>
      <c r="B14" s="965"/>
      <c r="C14" s="919">
        <f>N34</f>
        <v>1588.28</v>
      </c>
      <c r="D14" s="920"/>
      <c r="E14" s="921"/>
      <c r="F14" s="929" t="s">
        <v>15</v>
      </c>
      <c r="G14" s="930"/>
      <c r="H14" s="931"/>
      <c r="I14" s="919">
        <f>V34</f>
        <v>9.41</v>
      </c>
      <c r="J14" s="920"/>
      <c r="K14" s="921"/>
      <c r="L14" s="929" t="s">
        <v>15</v>
      </c>
      <c r="M14" s="930"/>
      <c r="N14" s="931"/>
      <c r="O14" s="919">
        <f>R34</f>
        <v>1601.09</v>
      </c>
      <c r="P14" s="920"/>
      <c r="Q14" s="921"/>
      <c r="R14" s="929"/>
      <c r="S14" s="930"/>
      <c r="T14" s="931"/>
      <c r="V14" s="862"/>
      <c r="W14" s="863"/>
      <c r="X14" s="827"/>
      <c r="Y14" s="828"/>
      <c r="Z14" s="827"/>
      <c r="AA14" s="828"/>
      <c r="AB14" s="854"/>
      <c r="AC14" s="828"/>
      <c r="AD14" s="95">
        <v>5</v>
      </c>
      <c r="AE14" s="286" t="s">
        <v>480</v>
      </c>
      <c r="AF14" s="286"/>
      <c r="AG14" s="286"/>
      <c r="AH14" s="286"/>
      <c r="AI14" s="286"/>
      <c r="AJ14" s="289"/>
      <c r="AK14" s="286"/>
      <c r="AL14" s="286"/>
      <c r="AM14" s="287"/>
      <c r="AN14" s="282"/>
      <c r="AO14" s="282"/>
      <c r="AP14" s="282"/>
      <c r="AQ14" s="282"/>
      <c r="AR14" s="282"/>
      <c r="AS14" s="282"/>
      <c r="AT14" s="282"/>
      <c r="AU14" s="282"/>
      <c r="AV14" s="282"/>
      <c r="AW14" s="282"/>
    </row>
    <row r="15" spans="1:49" ht="9" customHeight="1" x14ac:dyDescent="0.2">
      <c r="A15" s="12"/>
      <c r="B15" s="13"/>
      <c r="C15" s="14"/>
      <c r="D15" s="14"/>
      <c r="E15" s="14"/>
      <c r="F15" s="14"/>
      <c r="G15" s="15"/>
      <c r="H15" s="15"/>
      <c r="I15" s="16"/>
      <c r="J15" s="16"/>
      <c r="K15" s="17"/>
      <c r="L15" s="18"/>
      <c r="M15" s="19"/>
      <c r="N15" s="19"/>
      <c r="O15" s="19"/>
      <c r="P15" s="19"/>
      <c r="Q15" s="19"/>
      <c r="R15" s="19"/>
      <c r="S15" s="19"/>
      <c r="T15" s="19"/>
      <c r="AD15" s="172"/>
      <c r="AE15" s="282"/>
      <c r="AF15" s="282"/>
      <c r="AG15" s="282"/>
      <c r="AH15" s="282"/>
      <c r="AI15" s="282"/>
      <c r="AJ15" s="282"/>
      <c r="AK15" s="282"/>
      <c r="AL15" s="282"/>
      <c r="AM15" s="282"/>
      <c r="AN15" s="282"/>
      <c r="AO15" s="282"/>
      <c r="AP15" s="282"/>
      <c r="AQ15" s="282"/>
      <c r="AR15" s="282"/>
      <c r="AS15" s="282"/>
      <c r="AT15" s="282"/>
      <c r="AU15" s="282"/>
      <c r="AV15" s="282"/>
      <c r="AW15" s="282"/>
    </row>
    <row r="16" spans="1:49" ht="9" customHeight="1" x14ac:dyDescent="0.2">
      <c r="A16" s="12"/>
      <c r="B16" s="13"/>
      <c r="C16" s="14"/>
      <c r="D16" s="14"/>
      <c r="E16" s="14"/>
      <c r="F16" s="14"/>
      <c r="G16" s="15"/>
      <c r="H16" s="15"/>
      <c r="I16" s="16"/>
      <c r="J16" s="16"/>
      <c r="K16" s="17"/>
      <c r="L16" s="18"/>
      <c r="M16" s="19"/>
      <c r="N16" s="19"/>
      <c r="O16" s="19"/>
      <c r="P16" s="19"/>
      <c r="Q16" s="19"/>
      <c r="R16" s="19"/>
      <c r="S16" s="19"/>
      <c r="T16" s="19"/>
      <c r="AD16" s="172"/>
      <c r="AE16" s="282"/>
      <c r="AF16" s="282"/>
      <c r="AG16" s="282"/>
      <c r="AH16" s="282"/>
      <c r="AI16" s="282"/>
      <c r="AJ16" s="282"/>
      <c r="AK16" s="282"/>
      <c r="AL16" s="282"/>
      <c r="AM16" s="282"/>
      <c r="AN16" s="282"/>
      <c r="AO16" s="282"/>
      <c r="AP16" s="282"/>
      <c r="AQ16" s="282"/>
      <c r="AR16" s="282"/>
      <c r="AS16" s="282"/>
      <c r="AT16" s="282"/>
      <c r="AU16" s="282"/>
      <c r="AV16" s="282"/>
      <c r="AW16" s="282"/>
    </row>
    <row r="17" spans="1:49" ht="12" customHeight="1" x14ac:dyDescent="0.2">
      <c r="A17" s="914" t="s">
        <v>110</v>
      </c>
      <c r="B17" s="914" t="s">
        <v>1</v>
      </c>
      <c r="C17" s="915"/>
      <c r="D17" s="915"/>
      <c r="E17" s="915"/>
      <c r="F17" s="915"/>
      <c r="G17" s="915"/>
      <c r="H17" s="915"/>
      <c r="I17" s="915"/>
      <c r="J17" s="915"/>
      <c r="K17" s="916"/>
      <c r="L17" s="914" t="s">
        <v>0</v>
      </c>
      <c r="M17" s="916"/>
      <c r="N17" s="924" t="s">
        <v>444</v>
      </c>
      <c r="O17" s="925"/>
      <c r="P17" s="925"/>
      <c r="Q17" s="925"/>
      <c r="R17" s="925"/>
      <c r="S17" s="925"/>
      <c r="T17" s="925"/>
      <c r="U17" s="926"/>
      <c r="V17" s="1157" t="s">
        <v>109</v>
      </c>
      <c r="W17" s="1158"/>
      <c r="X17" s="1157" t="s">
        <v>492</v>
      </c>
      <c r="Y17" s="1160"/>
      <c r="Z17" s="1160"/>
      <c r="AA17" s="1158"/>
      <c r="AB17" s="1139" t="s">
        <v>629</v>
      </c>
      <c r="AC17" s="1140"/>
      <c r="AD17" s="1141"/>
      <c r="AE17" s="282"/>
      <c r="AF17" s="282"/>
      <c r="AG17" s="282"/>
      <c r="AH17" s="282"/>
      <c r="AI17" s="282"/>
      <c r="AJ17" s="282"/>
      <c r="AK17" s="282"/>
      <c r="AL17" s="282"/>
      <c r="AM17" s="282"/>
      <c r="AN17" s="282"/>
      <c r="AO17" s="282"/>
      <c r="AP17" s="282"/>
      <c r="AQ17" s="282"/>
      <c r="AR17" s="282"/>
      <c r="AS17" s="282"/>
      <c r="AT17" s="282"/>
      <c r="AU17" s="282"/>
      <c r="AV17" s="282"/>
      <c r="AW17" s="282"/>
    </row>
    <row r="18" spans="1:49" ht="11.1" customHeight="1" x14ac:dyDescent="0.2">
      <c r="A18" s="837"/>
      <c r="B18" s="837"/>
      <c r="C18" s="838"/>
      <c r="D18" s="838"/>
      <c r="E18" s="838"/>
      <c r="F18" s="838"/>
      <c r="G18" s="838"/>
      <c r="H18" s="838"/>
      <c r="I18" s="838"/>
      <c r="J18" s="838"/>
      <c r="K18" s="917"/>
      <c r="L18" s="837"/>
      <c r="M18" s="917"/>
      <c r="N18" s="927" t="s">
        <v>125</v>
      </c>
      <c r="O18" s="928"/>
      <c r="P18" s="927" t="s">
        <v>126</v>
      </c>
      <c r="Q18" s="928"/>
      <c r="R18" s="927" t="s">
        <v>445</v>
      </c>
      <c r="S18" s="928"/>
      <c r="T18" s="927" t="s">
        <v>446</v>
      </c>
      <c r="U18" s="928"/>
      <c r="V18" s="927" t="s">
        <v>447</v>
      </c>
      <c r="W18" s="1159"/>
      <c r="X18" s="291"/>
      <c r="Y18" s="292"/>
      <c r="Z18" s="292"/>
      <c r="AA18" s="293"/>
      <c r="AB18" s="1161" t="s">
        <v>632</v>
      </c>
      <c r="AC18" s="1162"/>
      <c r="AD18" s="386" t="s">
        <v>630</v>
      </c>
    </row>
    <row r="19" spans="1:49" ht="11.1" customHeight="1" x14ac:dyDescent="0.2">
      <c r="A19" s="837"/>
      <c r="B19" s="837"/>
      <c r="C19" s="838"/>
      <c r="D19" s="838"/>
      <c r="E19" s="838"/>
      <c r="F19" s="838"/>
      <c r="G19" s="838"/>
      <c r="H19" s="838"/>
      <c r="I19" s="838"/>
      <c r="J19" s="838"/>
      <c r="K19" s="917"/>
      <c r="L19" s="837"/>
      <c r="M19" s="917"/>
      <c r="N19" s="927"/>
      <c r="O19" s="928"/>
      <c r="P19" s="927"/>
      <c r="Q19" s="928"/>
      <c r="R19" s="927"/>
      <c r="S19" s="928"/>
      <c r="T19" s="927"/>
      <c r="U19" s="928"/>
      <c r="V19" s="922" t="s">
        <v>448</v>
      </c>
      <c r="W19" s="922" t="s">
        <v>449</v>
      </c>
      <c r="X19" s="260" t="s">
        <v>511</v>
      </c>
      <c r="Y19" s="261" t="s">
        <v>512</v>
      </c>
      <c r="Z19" s="261" t="s">
        <v>511</v>
      </c>
      <c r="AA19" s="262" t="s">
        <v>512</v>
      </c>
      <c r="AB19" s="384">
        <v>2</v>
      </c>
      <c r="AC19" s="385">
        <v>1</v>
      </c>
      <c r="AD19" s="386" t="s">
        <v>631</v>
      </c>
      <c r="AE19" s="885" t="s">
        <v>514</v>
      </c>
      <c r="AF19" s="885"/>
      <c r="AG19" s="885"/>
      <c r="AH19" s="885"/>
      <c r="AI19" s="885"/>
      <c r="AJ19" s="885"/>
      <c r="AK19" s="885"/>
      <c r="AL19" s="885"/>
      <c r="AM19" s="886"/>
    </row>
    <row r="20" spans="1:49" ht="11.1" customHeight="1" x14ac:dyDescent="0.2">
      <c r="A20" s="839"/>
      <c r="B20" s="839"/>
      <c r="C20" s="840"/>
      <c r="D20" s="840"/>
      <c r="E20" s="840"/>
      <c r="F20" s="840"/>
      <c r="G20" s="840"/>
      <c r="H20" s="840"/>
      <c r="I20" s="840"/>
      <c r="J20" s="840"/>
      <c r="K20" s="918"/>
      <c r="L20" s="839"/>
      <c r="M20" s="918"/>
      <c r="N20" s="934">
        <v>2</v>
      </c>
      <c r="O20" s="935"/>
      <c r="P20" s="934">
        <v>3</v>
      </c>
      <c r="Q20" s="935"/>
      <c r="R20" s="936">
        <v>4</v>
      </c>
      <c r="S20" s="937"/>
      <c r="T20" s="934">
        <v>5</v>
      </c>
      <c r="U20" s="935"/>
      <c r="V20" s="923"/>
      <c r="W20" s="923"/>
      <c r="X20" s="263"/>
      <c r="Y20" s="264"/>
      <c r="Z20" s="264"/>
      <c r="AA20" s="265"/>
      <c r="AB20" s="375" t="s">
        <v>627</v>
      </c>
      <c r="AC20" s="383" t="s">
        <v>628</v>
      </c>
      <c r="AD20" s="387"/>
      <c r="AE20" s="888"/>
      <c r="AF20" s="888"/>
      <c r="AG20" s="888"/>
      <c r="AH20" s="888"/>
      <c r="AI20" s="888"/>
      <c r="AJ20" s="888"/>
      <c r="AK20" s="888"/>
      <c r="AL20" s="888"/>
      <c r="AM20" s="889"/>
    </row>
    <row r="21" spans="1:49" ht="9" customHeight="1" x14ac:dyDescent="0.2">
      <c r="A21" s="100">
        <v>1</v>
      </c>
      <c r="B21" s="101" t="s">
        <v>151</v>
      </c>
      <c r="C21" s="101"/>
      <c r="D21" s="101"/>
      <c r="E21" s="101"/>
      <c r="F21" s="101"/>
      <c r="G21" s="101"/>
      <c r="H21" s="101"/>
      <c r="I21" s="101"/>
      <c r="J21" s="101"/>
      <c r="K21" s="102"/>
      <c r="L21" s="1170" t="str">
        <f>'TABELLE RETRIBUTIVE CCNL'!L19</f>
        <v>B</v>
      </c>
      <c r="M21" s="1171"/>
      <c r="N21" s="820">
        <f>'TABELLE RETRIBUTIVE CCNL'!N19</f>
        <v>928.15</v>
      </c>
      <c r="O21" s="821"/>
      <c r="P21" s="820">
        <f>'TABELLE RETRIBUTIVE CCNL'!P19</f>
        <v>662.96</v>
      </c>
      <c r="Q21" s="821"/>
      <c r="R21" s="820"/>
      <c r="S21" s="821"/>
      <c r="T21" s="820"/>
      <c r="U21" s="821"/>
      <c r="V21" s="103">
        <f>'TABELLE RETRIBUTIVE CCNL'!T19</f>
        <v>6.62</v>
      </c>
      <c r="W21" s="104"/>
      <c r="X21" s="266">
        <f>'TABELLE RETRIBUTIVE CCNL'!W19</f>
        <v>9.0399999999999991</v>
      </c>
      <c r="Y21" s="267">
        <f>'TABELLE RETRIBUTIVE CCNL'!X19</f>
        <v>0.05</v>
      </c>
      <c r="Z21" s="267"/>
      <c r="AA21" s="268"/>
      <c r="AB21" s="373">
        <f>IF($D$56&lt;&gt;1,0,IF($A$70=1,0,V21))</f>
        <v>0</v>
      </c>
      <c r="AC21" s="378">
        <f>IF($D$56&lt;&gt;1,0,IF(AD21&gt;0,0,IF($A$70=1,V21*$O$66,0)))</f>
        <v>0</v>
      </c>
      <c r="AD21" s="388">
        <f>IF($D$56&lt;&gt;1,0,IF($A$61=2,N21,IF($A$61=3,P21,0)))</f>
        <v>0</v>
      </c>
      <c r="AE21" s="392">
        <f>IF(AB21=0,0,1)</f>
        <v>0</v>
      </c>
      <c r="AF21" s="392"/>
      <c r="AG21" s="1143" t="str">
        <f>"ATTENZIONE! Se in possesso della certificazione di qualità UNI 11766-2019 è riconosciuta una indennità di "&amp;X21&amp;" euro mensili ("&amp;Y21&amp;" orari). Tale indennità è assorbibile da eventuali trattamenti retributivi di miglior favore percepiti dal lavoratore"</f>
        <v>ATTENZIONE! Se in possesso della certificazione di qualità UNI 11766-2019 è riconosciuta una indennità di 9,04 euro mensili (0,05 orari). Tale indennità è assorbibile da eventuali trattamenti retributivi di miglior favore percepiti dal lavoratore</v>
      </c>
      <c r="AH21" s="1143"/>
      <c r="AI21" s="1143"/>
      <c r="AJ21" s="1143"/>
      <c r="AK21" s="1143"/>
      <c r="AL21" s="1143"/>
      <c r="AM21" s="1144"/>
    </row>
    <row r="22" spans="1:49" ht="9" customHeight="1" x14ac:dyDescent="0.2">
      <c r="A22" s="105">
        <v>2</v>
      </c>
      <c r="B22" s="106" t="s">
        <v>510</v>
      </c>
      <c r="C22" s="106"/>
      <c r="D22" s="106"/>
      <c r="E22" s="106"/>
      <c r="F22" s="106"/>
      <c r="G22" s="106"/>
      <c r="H22" s="106"/>
      <c r="I22" s="106"/>
      <c r="J22" s="106"/>
      <c r="K22" s="107"/>
      <c r="L22" s="810" t="str">
        <f>'TABELLE RETRIBUTIVE CCNL'!L28</f>
        <v>B Super</v>
      </c>
      <c r="M22" s="811"/>
      <c r="N22" s="812">
        <f>'TABELLE RETRIBUTIVE CCNL'!N28</f>
        <v>994.44</v>
      </c>
      <c r="O22" s="813"/>
      <c r="P22" s="812">
        <f>'TABELLE RETRIBUTIVE CCNL'!P28</f>
        <v>696.13</v>
      </c>
      <c r="Q22" s="813"/>
      <c r="R22" s="812">
        <f>'TABELLE RETRIBUTIVE CCNL'!Q28</f>
        <v>1143.5999999999999</v>
      </c>
      <c r="S22" s="813"/>
      <c r="T22" s="812"/>
      <c r="U22" s="813"/>
      <c r="V22" s="108">
        <f>'TABELLE RETRIBUTIVE CCNL'!T28</f>
        <v>7.03</v>
      </c>
      <c r="W22" s="109"/>
      <c r="X22" s="269">
        <f>'TABELLE RETRIBUTIVE CCNL'!W28</f>
        <v>11.3</v>
      </c>
      <c r="Y22" s="270">
        <f>'TABELLE RETRIBUTIVE CCNL'!X28</f>
        <v>7.0000000000000007E-2</v>
      </c>
      <c r="Z22" s="270">
        <f>IF(A61=3,'TABELLE RETRIBUTIVE CCNL'!W29,'TABELLE RETRIBUTIVE CCNL'!W29)</f>
        <v>130.78</v>
      </c>
      <c r="AA22" s="271">
        <f>'TABELLE RETRIBUTIVE CCNL'!X29</f>
        <v>0.79</v>
      </c>
      <c r="AB22" s="374">
        <f>IF($D$56&lt;&gt;2,0,IF($A$70=1,0,V22))</f>
        <v>0</v>
      </c>
      <c r="AC22" s="379">
        <f>IF($D$56&lt;&gt;2,0,IF(AD22&gt;0,0,IF($A$70=1,V22*$O$66,0)))</f>
        <v>0</v>
      </c>
      <c r="AD22" s="389">
        <f>IF($D$56&lt;&gt;2,0,IF($A$61=2,N22,IF($A$61=3,P22,IF($A$61=4,R22,0))))</f>
        <v>0</v>
      </c>
      <c r="AE22" s="393">
        <f>IF(AB22+AC22=0,0,2)</f>
        <v>0</v>
      </c>
      <c r="AF22" s="393">
        <f>IF(AE22=0,0,IF(A70=1,Z22,AA22))</f>
        <v>0</v>
      </c>
      <c r="AG22" s="1145"/>
      <c r="AH22" s="1146"/>
      <c r="AI22" s="1146"/>
      <c r="AJ22" s="1146"/>
      <c r="AK22" s="1146"/>
      <c r="AL22" s="1146"/>
      <c r="AM22" s="1147"/>
    </row>
    <row r="23" spans="1:49" ht="9" customHeight="1" x14ac:dyDescent="0.2">
      <c r="A23" s="105">
        <f>A21+2</f>
        <v>3</v>
      </c>
      <c r="B23" s="106" t="s">
        <v>4</v>
      </c>
      <c r="C23" s="106"/>
      <c r="D23" s="106"/>
      <c r="E23" s="106"/>
      <c r="F23" s="106"/>
      <c r="G23" s="106"/>
      <c r="H23" s="106"/>
      <c r="I23" s="106"/>
      <c r="J23" s="106"/>
      <c r="K23" s="107"/>
      <c r="L23" s="810" t="str">
        <f>'TABELLE RETRIBUTIVE CCNL'!L17</f>
        <v>A Super</v>
      </c>
      <c r="M23" s="811"/>
      <c r="N23" s="812">
        <f>'TABELLE RETRIBUTIVE CCNL'!N17</f>
        <v>861.86</v>
      </c>
      <c r="O23" s="813"/>
      <c r="P23" s="812"/>
      <c r="Q23" s="813"/>
      <c r="R23" s="812"/>
      <c r="S23" s="813"/>
      <c r="T23" s="812"/>
      <c r="U23" s="813"/>
      <c r="V23" s="108">
        <f>'TABELLE RETRIBUTIVE CCNL'!T17</f>
        <v>6.24</v>
      </c>
      <c r="W23" s="109"/>
      <c r="X23" s="269"/>
      <c r="Y23" s="270"/>
      <c r="Z23" s="270"/>
      <c r="AA23" s="271"/>
      <c r="AB23" s="374">
        <f>IF($D$56&lt;&gt;3,0,IF($A$70=1,0,V23))</f>
        <v>0</v>
      </c>
      <c r="AC23" s="379">
        <f>IF($D$56&lt;&gt;3,0,IF(AD23&gt;0,0,IF($A$70=1,V23*$O$66,0)))</f>
        <v>0</v>
      </c>
      <c r="AD23" s="389">
        <f>IF($D$56&lt;&gt;3,0,IF($A$61=2,N23,0))</f>
        <v>0</v>
      </c>
      <c r="AE23" s="394"/>
      <c r="AF23" s="394"/>
      <c r="AG23" s="1148"/>
      <c r="AH23" s="1148"/>
      <c r="AI23" s="1148"/>
      <c r="AJ23" s="1148"/>
      <c r="AK23" s="1148"/>
      <c r="AL23" s="1148"/>
      <c r="AM23" s="1149"/>
    </row>
    <row r="24" spans="1:49" ht="9" customHeight="1" x14ac:dyDescent="0.2">
      <c r="A24" s="105">
        <f t="shared" ref="A24:A50" si="2">A23+1</f>
        <v>4</v>
      </c>
      <c r="B24" s="106" t="s">
        <v>7</v>
      </c>
      <c r="C24" s="106"/>
      <c r="D24" s="106"/>
      <c r="E24" s="106"/>
      <c r="F24" s="106"/>
      <c r="G24" s="106"/>
      <c r="H24" s="106"/>
      <c r="I24" s="106"/>
      <c r="J24" s="106"/>
      <c r="K24" s="107"/>
      <c r="L24" s="810" t="str">
        <f>'TABELLE RETRIBUTIVE CCNL'!L9</f>
        <v>A</v>
      </c>
      <c r="M24" s="811"/>
      <c r="N24" s="812">
        <f>'TABELLE RETRIBUTIVE CCNL'!N9</f>
        <v>729.25</v>
      </c>
      <c r="O24" s="813"/>
      <c r="P24" s="812"/>
      <c r="Q24" s="813"/>
      <c r="R24" s="812"/>
      <c r="S24" s="813"/>
      <c r="T24" s="812"/>
      <c r="U24" s="813"/>
      <c r="V24" s="108">
        <f>'TABELLE RETRIBUTIVE CCNL'!T9</f>
        <v>5.3</v>
      </c>
      <c r="W24" s="109"/>
      <c r="X24" s="269"/>
      <c r="Y24" s="270"/>
      <c r="Z24" s="270"/>
      <c r="AA24" s="271"/>
      <c r="AB24" s="374">
        <f>IF($D$56&lt;&gt;4,0,IF($A$70=1,0,V24))</f>
        <v>0</v>
      </c>
      <c r="AC24" s="379">
        <f>IF($D$56&lt;&gt;4,0,IF(AD24&gt;0,0,IF($A$70=1,V24*$O$66,0)))</f>
        <v>0</v>
      </c>
      <c r="AD24" s="389">
        <f>IF($D$56&lt;&gt;4,0,IF($A$61=2,N24,0))</f>
        <v>0</v>
      </c>
      <c r="AE24" s="392"/>
      <c r="AF24" s="392"/>
      <c r="AG24" s="1150" t="str">
        <f>"ATTENZIONE! Fino al compimento del 6° anno di età di ciascun bambino assistito, è dovuta un'indennità mensile di "&amp;Z22&amp;" euro ("&amp;AA22&amp;" orari) (83,44 euro mensili per i lavoratori di cui alla Tab. B)   -   Se in possesso della certificazione di qualità UNI 11766-2019 è riconosciuta una indennità di "&amp;X21&amp;" euro mensili ("&amp;Y21&amp;" orari). Tali indennità sono assorbibili da eventuali trattamenti retributivi di miglior favore percepiti dal lavoratore."</f>
        <v>ATTENZIONE! Fino al compimento del 6° anno di età di ciascun bambino assistito, è dovuta un'indennità mensile di 130,78 euro (0,79 orari) (83,44 euro mensili per i lavoratori di cui alla Tab. B)   -   Se in possesso della certificazione di qualità UNI 11766-2019 è riconosciuta una indennità di 9,04 euro mensili (0,05 orari). Tali indennità sono assorbibili da eventuali trattamenti retributivi di miglior favore percepiti dal lavoratore.</v>
      </c>
      <c r="AH24" s="1150"/>
      <c r="AI24" s="1150"/>
      <c r="AJ24" s="1150"/>
      <c r="AK24" s="1150"/>
      <c r="AL24" s="1150"/>
      <c r="AM24" s="1151"/>
    </row>
    <row r="25" spans="1:49" ht="9" customHeight="1" x14ac:dyDescent="0.2">
      <c r="A25" s="105">
        <f t="shared" si="2"/>
        <v>5</v>
      </c>
      <c r="B25" s="106" t="s">
        <v>8</v>
      </c>
      <c r="C25" s="106"/>
      <c r="D25" s="106"/>
      <c r="E25" s="106"/>
      <c r="F25" s="106"/>
      <c r="G25" s="106"/>
      <c r="H25" s="106"/>
      <c r="I25" s="106"/>
      <c r="J25" s="106"/>
      <c r="K25" s="107"/>
      <c r="L25" s="810" t="str">
        <f>'TABELLE RETRIBUTIVE CCNL'!L9</f>
        <v>A</v>
      </c>
      <c r="M25" s="811"/>
      <c r="N25" s="812">
        <f>'TABELLE RETRIBUTIVE CCNL'!N9</f>
        <v>729.25</v>
      </c>
      <c r="O25" s="813"/>
      <c r="P25" s="812"/>
      <c r="Q25" s="813"/>
      <c r="R25" s="812"/>
      <c r="S25" s="813"/>
      <c r="T25" s="812"/>
      <c r="U25" s="813"/>
      <c r="V25" s="108">
        <f>'TABELLE RETRIBUTIVE CCNL'!T9</f>
        <v>5.3</v>
      </c>
      <c r="W25" s="109"/>
      <c r="X25" s="269"/>
      <c r="Y25" s="270"/>
      <c r="Z25" s="270"/>
      <c r="AA25" s="271"/>
      <c r="AB25" s="374">
        <f>IF($D$56&lt;&gt;5,0,IF($A$70=1,0,V25))</f>
        <v>0</v>
      </c>
      <c r="AC25" s="379">
        <f>IF($D$56&lt;&gt;5,0,IF(AD25&gt;0,0,IF($A$70=1,V25*$O$66,0)))</f>
        <v>0</v>
      </c>
      <c r="AD25" s="389">
        <f>IF($D$56&lt;&gt;5,0,IF($A$61=2,N25,0))</f>
        <v>0</v>
      </c>
      <c r="AE25" s="393"/>
      <c r="AF25" s="393"/>
      <c r="AG25" s="1152"/>
      <c r="AH25" s="1153"/>
      <c r="AI25" s="1153"/>
      <c r="AJ25" s="1153"/>
      <c r="AK25" s="1153"/>
      <c r="AL25" s="1153"/>
      <c r="AM25" s="1154"/>
    </row>
    <row r="26" spans="1:49" ht="9" customHeight="1" x14ac:dyDescent="0.2">
      <c r="A26" s="105">
        <f t="shared" si="2"/>
        <v>6</v>
      </c>
      <c r="B26" s="106" t="s">
        <v>152</v>
      </c>
      <c r="C26" s="106"/>
      <c r="D26" s="106"/>
      <c r="E26" s="106"/>
      <c r="F26" s="106"/>
      <c r="G26" s="106"/>
      <c r="H26" s="106"/>
      <c r="I26" s="106"/>
      <c r="J26" s="106"/>
      <c r="K26" s="107"/>
      <c r="L26" s="810" t="str">
        <f>'TABELLE RETRIBUTIVE CCNL'!L19</f>
        <v>B</v>
      </c>
      <c r="M26" s="811"/>
      <c r="N26" s="812">
        <f>'TABELLE RETRIBUTIVE CCNL'!N19</f>
        <v>928.15</v>
      </c>
      <c r="O26" s="813"/>
      <c r="P26" s="812">
        <f>'TABELLE RETRIBUTIVE CCNL'!P19</f>
        <v>662.96</v>
      </c>
      <c r="Q26" s="813"/>
      <c r="R26" s="812"/>
      <c r="S26" s="813"/>
      <c r="T26" s="812"/>
      <c r="U26" s="813"/>
      <c r="V26" s="108">
        <f>'TABELLE RETRIBUTIVE CCNL'!T19</f>
        <v>6.62</v>
      </c>
      <c r="W26" s="109"/>
      <c r="X26" s="269">
        <f>'TABELLE RETRIBUTIVE CCNL'!W19</f>
        <v>9.0399999999999991</v>
      </c>
      <c r="Y26" s="270">
        <f>'TABELLE RETRIBUTIVE CCNL'!X19</f>
        <v>0.05</v>
      </c>
      <c r="Z26" s="270"/>
      <c r="AA26" s="271"/>
      <c r="AB26" s="374">
        <f>IF($D$56&lt;&gt;6,0,IF($A$70=1,0,V26))</f>
        <v>0</v>
      </c>
      <c r="AC26" s="379">
        <f>IF($D$56&lt;&gt;6,0,IF(AD26&gt;0,0,IF($A$70=1,V26*$O$66,0)))</f>
        <v>0</v>
      </c>
      <c r="AD26" s="389">
        <f>IF($D$56&lt;&gt;6,0,IF($A$61=2,N26,IF($A$61=3,P26,0)))</f>
        <v>0</v>
      </c>
      <c r="AE26" s="393">
        <f>IF(AB26+AC26=0,0,1)</f>
        <v>0</v>
      </c>
      <c r="AF26" s="393"/>
      <c r="AG26" s="1152"/>
      <c r="AH26" s="1153"/>
      <c r="AI26" s="1153"/>
      <c r="AJ26" s="1153"/>
      <c r="AK26" s="1153"/>
      <c r="AL26" s="1153"/>
      <c r="AM26" s="1154"/>
    </row>
    <row r="27" spans="1:49" ht="9" customHeight="1" x14ac:dyDescent="0.2">
      <c r="A27" s="105">
        <f t="shared" si="2"/>
        <v>7</v>
      </c>
      <c r="B27" s="106" t="s">
        <v>14</v>
      </c>
      <c r="C27" s="106"/>
      <c r="D27" s="106"/>
      <c r="E27" s="106"/>
      <c r="F27" s="106"/>
      <c r="G27" s="106"/>
      <c r="H27" s="106"/>
      <c r="I27" s="106"/>
      <c r="J27" s="106"/>
      <c r="K27" s="107"/>
      <c r="L27" s="810" t="s">
        <v>161</v>
      </c>
      <c r="M27" s="811"/>
      <c r="N27" s="812"/>
      <c r="O27" s="813"/>
      <c r="P27" s="812"/>
      <c r="Q27" s="813"/>
      <c r="R27" s="812"/>
      <c r="S27" s="813"/>
      <c r="T27" s="812">
        <f>'TABELLE RETRIBUTIVE CCNL'!R49</f>
        <v>761.45</v>
      </c>
      <c r="U27" s="813"/>
      <c r="V27" s="110" t="s">
        <v>15</v>
      </c>
      <c r="W27" s="109"/>
      <c r="X27" s="269"/>
      <c r="Y27" s="270"/>
      <c r="Z27" s="270"/>
      <c r="AA27" s="271"/>
      <c r="AB27" s="374"/>
      <c r="AC27" s="379"/>
      <c r="AD27" s="389">
        <f>IF($D$56&lt;&gt;7,0,T27)</f>
        <v>0</v>
      </c>
      <c r="AE27" s="393"/>
      <c r="AF27" s="393"/>
      <c r="AG27" s="1152"/>
      <c r="AH27" s="1153"/>
      <c r="AI27" s="1153"/>
      <c r="AJ27" s="1153"/>
      <c r="AK27" s="1153"/>
      <c r="AL27" s="1153"/>
      <c r="AM27" s="1154"/>
    </row>
    <row r="28" spans="1:49" ht="9" customHeight="1" x14ac:dyDescent="0.2">
      <c r="A28" s="105">
        <f t="shared" si="2"/>
        <v>8</v>
      </c>
      <c r="B28" s="106" t="s">
        <v>10</v>
      </c>
      <c r="C28" s="106"/>
      <c r="D28" s="106"/>
      <c r="E28" s="106"/>
      <c r="F28" s="106"/>
      <c r="G28" s="106"/>
      <c r="H28" s="106"/>
      <c r="I28" s="106"/>
      <c r="J28" s="106"/>
      <c r="K28" s="107"/>
      <c r="L28" s="810" t="str">
        <f>'TABELLE RETRIBUTIVE CCNL'!L9</f>
        <v>A</v>
      </c>
      <c r="M28" s="811"/>
      <c r="N28" s="812">
        <f>'TABELLE RETRIBUTIVE CCNL'!N9</f>
        <v>729.25</v>
      </c>
      <c r="O28" s="813"/>
      <c r="P28" s="812"/>
      <c r="Q28" s="813"/>
      <c r="R28" s="812"/>
      <c r="S28" s="813"/>
      <c r="T28" s="812"/>
      <c r="U28" s="813"/>
      <c r="V28" s="108">
        <f>'TABELLE RETRIBUTIVE CCNL'!T9</f>
        <v>5.3</v>
      </c>
      <c r="W28" s="109"/>
      <c r="X28" s="269"/>
      <c r="Y28" s="270"/>
      <c r="Z28" s="270"/>
      <c r="AA28" s="271"/>
      <c r="AB28" s="374">
        <f>IF($D$56&lt;&gt;8,0,IF($A$70=1,0,V28))</f>
        <v>0</v>
      </c>
      <c r="AC28" s="379">
        <f>IF($D$56&lt;&gt;8,0,IF(AD28&gt;0,0,IF($A$70=1,V28*$O$66,0)))</f>
        <v>0</v>
      </c>
      <c r="AD28" s="389">
        <f>IF($D$56&lt;&gt;8,0,IF($A$61=2,N28,0))</f>
        <v>0</v>
      </c>
      <c r="AE28" s="394"/>
      <c r="AF28" s="394"/>
      <c r="AG28" s="1155"/>
      <c r="AH28" s="1155"/>
      <c r="AI28" s="1155"/>
      <c r="AJ28" s="1155"/>
      <c r="AK28" s="1155"/>
      <c r="AL28" s="1155"/>
      <c r="AM28" s="1156"/>
    </row>
    <row r="29" spans="1:49" ht="9" customHeight="1" x14ac:dyDescent="0.2">
      <c r="A29" s="105">
        <f t="shared" si="2"/>
        <v>9</v>
      </c>
      <c r="B29" s="106" t="s">
        <v>12</v>
      </c>
      <c r="C29" s="106"/>
      <c r="D29" s="106"/>
      <c r="E29" s="106"/>
      <c r="F29" s="106"/>
      <c r="G29" s="106"/>
      <c r="H29" s="106"/>
      <c r="I29" s="106"/>
      <c r="J29" s="106"/>
      <c r="K29" s="107"/>
      <c r="L29" s="810" t="str">
        <f>'TABELLE RETRIBUTIVE CCNL'!L19</f>
        <v>B</v>
      </c>
      <c r="M29" s="811"/>
      <c r="N29" s="812">
        <f>'TABELLE RETRIBUTIVE CCNL'!N19</f>
        <v>928.15</v>
      </c>
      <c r="O29" s="813"/>
      <c r="P29" s="812">
        <f>'TABELLE RETRIBUTIVE CCNL'!P19</f>
        <v>662.96</v>
      </c>
      <c r="Q29" s="813"/>
      <c r="R29" s="812"/>
      <c r="S29" s="813"/>
      <c r="T29" s="812"/>
      <c r="U29" s="813"/>
      <c r="V29" s="108">
        <f>'TABELLE RETRIBUTIVE CCNL'!T19</f>
        <v>6.62</v>
      </c>
      <c r="W29" s="111"/>
      <c r="X29" s="269">
        <f>'TABELLE RETRIBUTIVE CCNL'!W19</f>
        <v>9.0399999999999991</v>
      </c>
      <c r="Y29" s="270">
        <f>'TABELLE RETRIBUTIVE CCNL'!X19</f>
        <v>0.05</v>
      </c>
      <c r="Z29" s="270"/>
      <c r="AA29" s="271"/>
      <c r="AB29" s="374">
        <f>IF($D$56&lt;&gt;9,0,IF($A$70=1,0,V29))</f>
        <v>0</v>
      </c>
      <c r="AC29" s="379">
        <f>IF($D$56&lt;&gt;9,0,IF(AD29&gt;0,0,IF($A$70=1,V29*$O$66,0)))</f>
        <v>0</v>
      </c>
      <c r="AD29" s="389">
        <f>IF($D$56&lt;&gt;9,0,IF($A$61=2,N29,IF($A$61=3,P29,0)))</f>
        <v>0</v>
      </c>
      <c r="AE29" s="392">
        <f>IF(AB29+AC29=0,0,1)</f>
        <v>0</v>
      </c>
      <c r="AF29" s="392"/>
      <c r="AG29" s="1143" t="str">
        <f>"ATTENZIONE! Se in possesso della certificazione di qualità UNI 11766-2019 è riconosciuta una indennità di "&amp;X22&amp;" euro mensili ("&amp;Y22&amp;" orari). Tale indennità è assorbibile da eventuali trattamenti retributivi di miglior favore percepiti dal lavoratore."</f>
        <v>ATTENZIONE! Se in possesso della certificazione di qualità UNI 11766-2019 è riconosciuta una indennità di 11,3 euro mensili (0,07 orari). Tale indennità è assorbibile da eventuali trattamenti retributivi di miglior favore percepiti dal lavoratore.</v>
      </c>
      <c r="AH29" s="1143"/>
      <c r="AI29" s="1143"/>
      <c r="AJ29" s="1143"/>
      <c r="AK29" s="1143"/>
      <c r="AL29" s="1143"/>
      <c r="AM29" s="1144"/>
    </row>
    <row r="30" spans="1:49" ht="9" customHeight="1" x14ac:dyDescent="0.2">
      <c r="A30" s="105">
        <f t="shared" si="2"/>
        <v>10</v>
      </c>
      <c r="B30" s="106" t="s">
        <v>16</v>
      </c>
      <c r="C30" s="106"/>
      <c r="D30" s="106"/>
      <c r="E30" s="106"/>
      <c r="F30" s="106"/>
      <c r="G30" s="106"/>
      <c r="H30" s="106"/>
      <c r="I30" s="106"/>
      <c r="J30" s="106"/>
      <c r="K30" s="107"/>
      <c r="L30" s="810" t="str">
        <f>'TABELLE RETRIBUTIVE CCNL'!L9</f>
        <v>A</v>
      </c>
      <c r="M30" s="811"/>
      <c r="N30" s="812">
        <f>'TABELLE RETRIBUTIVE CCNL'!N9</f>
        <v>729.25</v>
      </c>
      <c r="O30" s="813"/>
      <c r="P30" s="812"/>
      <c r="Q30" s="813"/>
      <c r="R30" s="812"/>
      <c r="S30" s="813"/>
      <c r="T30" s="812"/>
      <c r="U30" s="813"/>
      <c r="V30" s="108">
        <f>'TABELLE RETRIBUTIVE CCNL'!T9</f>
        <v>5.3</v>
      </c>
      <c r="W30" s="109"/>
      <c r="X30" s="269"/>
      <c r="Y30" s="270"/>
      <c r="Z30" s="270"/>
      <c r="AA30" s="271"/>
      <c r="AB30" s="374">
        <f>IF($D$56&lt;&gt;10,0,IF($A$70=1,0,V30))</f>
        <v>0</v>
      </c>
      <c r="AC30" s="379">
        <f>IF($D$56&lt;&gt;10,0,IF(AD30&gt;0,0,IF($A$70=1,V30*$O$66,0)))</f>
        <v>0</v>
      </c>
      <c r="AD30" s="389">
        <f>IF($D$56&lt;&gt;10,0,IF($A$61=2,N30,0))</f>
        <v>0</v>
      </c>
      <c r="AE30" s="393"/>
      <c r="AF30" s="393"/>
      <c r="AG30" s="1145"/>
      <c r="AH30" s="1146"/>
      <c r="AI30" s="1146"/>
      <c r="AJ30" s="1146"/>
      <c r="AK30" s="1146"/>
      <c r="AL30" s="1146"/>
      <c r="AM30" s="1147"/>
    </row>
    <row r="31" spans="1:49" ht="9" customHeight="1" x14ac:dyDescent="0.2">
      <c r="A31" s="105">
        <f t="shared" si="2"/>
        <v>11</v>
      </c>
      <c r="B31" s="106" t="s">
        <v>17</v>
      </c>
      <c r="C31" s="106"/>
      <c r="D31" s="106"/>
      <c r="E31" s="106"/>
      <c r="F31" s="112"/>
      <c r="G31" s="112"/>
      <c r="H31" s="112"/>
      <c r="I31" s="112"/>
      <c r="J31" s="112"/>
      <c r="K31" s="113"/>
      <c r="L31" s="810" t="str">
        <f>'TABELLE RETRIBUTIVE CCNL'!L37</f>
        <v>D</v>
      </c>
      <c r="M31" s="811"/>
      <c r="N31" s="812">
        <f>'TABELLE RETRIBUTIVE CCNL'!N37+'TABELLE RETRIBUTIVE CCNL'!O37</f>
        <v>1521.99</v>
      </c>
      <c r="O31" s="813"/>
      <c r="P31" s="812"/>
      <c r="Q31" s="813"/>
      <c r="R31" s="812"/>
      <c r="S31" s="813"/>
      <c r="T31" s="812"/>
      <c r="U31" s="813"/>
      <c r="V31" s="108">
        <f>'TABELLE RETRIBUTIVE CCNL'!T37</f>
        <v>9.0299999999999994</v>
      </c>
      <c r="W31" s="109"/>
      <c r="X31" s="269"/>
      <c r="Y31" s="270"/>
      <c r="Z31" s="270"/>
      <c r="AA31" s="271"/>
      <c r="AB31" s="374">
        <f>IF($D$56&lt;&gt;11,0,IF($A$70=1,0,V31))</f>
        <v>0</v>
      </c>
      <c r="AC31" s="379">
        <f>IF($D$56&lt;&gt;11,0,IF(AD31&gt;0,0,IF($A$70=1,V31*$O$66,0)))</f>
        <v>0</v>
      </c>
      <c r="AD31" s="389">
        <f>IF($D$56&lt;&gt;11,0,IF($A$61=2,N31,0))</f>
        <v>0</v>
      </c>
      <c r="AE31" s="394"/>
      <c r="AF31" s="394"/>
      <c r="AG31" s="1148"/>
      <c r="AH31" s="1148"/>
      <c r="AI31" s="1148"/>
      <c r="AJ31" s="1148"/>
      <c r="AK31" s="1148"/>
      <c r="AL31" s="1148"/>
      <c r="AM31" s="1149"/>
    </row>
    <row r="32" spans="1:49" ht="9" customHeight="1" x14ac:dyDescent="0.2">
      <c r="A32" s="105">
        <f t="shared" si="2"/>
        <v>12</v>
      </c>
      <c r="B32" s="106" t="s">
        <v>20</v>
      </c>
      <c r="C32" s="106"/>
      <c r="D32" s="106"/>
      <c r="E32" s="106"/>
      <c r="F32" s="106"/>
      <c r="G32" s="106"/>
      <c r="H32" s="106"/>
      <c r="I32" s="106"/>
      <c r="J32" s="106"/>
      <c r="K32" s="107"/>
      <c r="L32" s="810" t="str">
        <f>'TABELLE RETRIBUTIVE CCNL'!L9</f>
        <v>A</v>
      </c>
      <c r="M32" s="811"/>
      <c r="N32" s="812">
        <f>'TABELLE RETRIBUTIVE CCNL'!N9</f>
        <v>729.25</v>
      </c>
      <c r="O32" s="813"/>
      <c r="P32" s="812"/>
      <c r="Q32" s="813"/>
      <c r="R32" s="812"/>
      <c r="S32" s="813"/>
      <c r="T32" s="812"/>
      <c r="U32" s="813"/>
      <c r="V32" s="108">
        <f>'TABELLE RETRIBUTIVE CCNL'!T9</f>
        <v>5.3</v>
      </c>
      <c r="W32" s="109"/>
      <c r="X32" s="269"/>
      <c r="Y32" s="270"/>
      <c r="Z32" s="270"/>
      <c r="AA32" s="271"/>
      <c r="AB32" s="374">
        <f>IF($D$56&lt;&gt;12,0,IF($A$70=1,0,V32))</f>
        <v>0</v>
      </c>
      <c r="AC32" s="379">
        <f>IF($D$56&lt;&gt;12,0,IF(AD32&gt;0,0,IF($A$70=1,V32*$O$66,0)))</f>
        <v>0</v>
      </c>
      <c r="AD32" s="389">
        <f>IF($D$56&lt;&gt;12,0,IF($A$61=2,N32,0))</f>
        <v>0</v>
      </c>
      <c r="AE32" s="392"/>
      <c r="AF32" s="392"/>
      <c r="AG32" s="1150" t="str">
        <f>"ATTENZIONE! Se l'assistenza è prestata a più di una persona NON AUTOSUFFICIENTE è dovuta un'indennità mensile di "&amp;Z34&amp;" euro ("&amp;AA34&amp;" orari) -  Se in possesso della certificazione di qualità UNI 11766-2019 è riconosciuta una indennità di "&amp;X22&amp;" euro mensili ("&amp;Y22&amp;" orari). Tali indennità sono assorbibili da eventuali trattamenti retributivi di miglior favore percepiti dal lavoratore."</f>
        <v>ATTENZIONE! Se l'assistenza è prestata a più di una persona NON AUTOSUFFICIENTE è dovuta un'indennità mensile di 112,97 euro (0,66 orari) -  Se in possesso della certificazione di qualità UNI 11766-2019 è riconosciuta una indennità di 11,3 euro mensili (0,07 orari). Tali indennità sono assorbibili da eventuali trattamenti retributivi di miglior favore percepiti dal lavoratore.</v>
      </c>
      <c r="AH32" s="1150"/>
      <c r="AI32" s="1150"/>
      <c r="AJ32" s="1150"/>
      <c r="AK32" s="1150"/>
      <c r="AL32" s="1150"/>
      <c r="AM32" s="1151"/>
    </row>
    <row r="33" spans="1:39" ht="9" customHeight="1" x14ac:dyDescent="0.2">
      <c r="A33" s="105">
        <f>A32+1</f>
        <v>13</v>
      </c>
      <c r="B33" s="106" t="s">
        <v>594</v>
      </c>
      <c r="C33" s="106"/>
      <c r="D33" s="106"/>
      <c r="E33" s="106"/>
      <c r="F33" s="106"/>
      <c r="G33" s="106"/>
      <c r="H33" s="106"/>
      <c r="I33" s="106"/>
      <c r="J33" s="106"/>
      <c r="K33" s="107"/>
      <c r="L33" s="810" t="str">
        <f>'TABELLE RETRIBUTIVE CCNL'!L28</f>
        <v>B Super</v>
      </c>
      <c r="M33" s="811"/>
      <c r="N33" s="812">
        <f>'TABELLE RETRIBUTIVE CCNL'!N28</f>
        <v>994.44</v>
      </c>
      <c r="O33" s="813"/>
      <c r="P33" s="812">
        <f>'TABELLE RETRIBUTIVE CCNL'!P28</f>
        <v>696.13</v>
      </c>
      <c r="Q33" s="813"/>
      <c r="R33" s="812">
        <f>'TABELLE RETRIBUTIVE CCNL'!Q28</f>
        <v>1143.5999999999999</v>
      </c>
      <c r="S33" s="813"/>
      <c r="T33" s="812"/>
      <c r="U33" s="813"/>
      <c r="V33" s="108">
        <f>'TABELLE RETRIBUTIVE CCNL'!T28</f>
        <v>7.03</v>
      </c>
      <c r="W33" s="109"/>
      <c r="X33" s="269">
        <f>'TABELLE RETRIBUTIVE CCNL'!W28</f>
        <v>11.3</v>
      </c>
      <c r="Y33" s="270">
        <f>'TABELLE RETRIBUTIVE CCNL'!X28</f>
        <v>7.0000000000000007E-2</v>
      </c>
      <c r="Z33" s="270"/>
      <c r="AA33" s="271"/>
      <c r="AB33" s="374">
        <f>IF($D$56&lt;&gt;13,0,IF($A$70=1,0,V33))</f>
        <v>0</v>
      </c>
      <c r="AC33" s="379">
        <f>IF($D$56&lt;&gt;13,0,IF(AD33&gt;0,0,IF($A$70=1,V33*$O$66,0)))</f>
        <v>0</v>
      </c>
      <c r="AD33" s="389">
        <f>IF($D$56&lt;&gt;13,0,IF($A$61=2,N33,IF($A$61=3,P33,IF($A$61=4,R33,0))))</f>
        <v>0</v>
      </c>
      <c r="AE33" s="393">
        <f>IF(AB33+AC33=0,0,3)</f>
        <v>0</v>
      </c>
      <c r="AF33" s="393"/>
      <c r="AG33" s="1152"/>
      <c r="AH33" s="1153"/>
      <c r="AI33" s="1153"/>
      <c r="AJ33" s="1153"/>
      <c r="AK33" s="1153"/>
      <c r="AL33" s="1153"/>
      <c r="AM33" s="1154"/>
    </row>
    <row r="34" spans="1:39" ht="9" customHeight="1" x14ac:dyDescent="0.2">
      <c r="A34" s="105">
        <f t="shared" si="2"/>
        <v>14</v>
      </c>
      <c r="B34" s="106" t="s">
        <v>626</v>
      </c>
      <c r="C34" s="106"/>
      <c r="D34" s="106"/>
      <c r="E34" s="106"/>
      <c r="F34" s="106"/>
      <c r="G34" s="106"/>
      <c r="H34" s="106"/>
      <c r="I34" s="106"/>
      <c r="J34" s="106"/>
      <c r="K34" s="107"/>
      <c r="L34" s="810" t="str">
        <f>'TABELLE RETRIBUTIVE CCNL'!L44</f>
        <v>D Super</v>
      </c>
      <c r="M34" s="811"/>
      <c r="N34" s="812">
        <f>'TABELLE RETRIBUTIVE CCNL'!N44+'TABELLE RETRIBUTIVE CCNL'!O44</f>
        <v>1588.28</v>
      </c>
      <c r="O34" s="813"/>
      <c r="P34" s="812"/>
      <c r="Q34" s="813"/>
      <c r="R34" s="812">
        <f>'TABELLE RETRIBUTIVE CCNL'!Q44</f>
        <v>1601.09</v>
      </c>
      <c r="S34" s="813"/>
      <c r="T34" s="812"/>
      <c r="U34" s="813"/>
      <c r="V34" s="187">
        <f>IF(I57=2,'TABELLE RETRIBUTIVE CCNL'!U44,'TABELLE RETRIBUTIVE CCNL'!T44)</f>
        <v>9.41</v>
      </c>
      <c r="W34" s="108">
        <f>'TABELLE RETRIBUTIVE CCNL'!U44</f>
        <v>10.15</v>
      </c>
      <c r="X34" s="269">
        <f>'TABELLE RETRIBUTIVE CCNL'!W46</f>
        <v>11.3</v>
      </c>
      <c r="Y34" s="270">
        <f>'TABELLE RETRIBUTIVE CCNL'!X46</f>
        <v>7.0000000000000007E-2</v>
      </c>
      <c r="Z34" s="270">
        <f>'TABELLE RETRIBUTIVE CCNL'!W44</f>
        <v>112.97</v>
      </c>
      <c r="AA34" s="271">
        <f>'TABELLE RETRIBUTIVE CCNL'!X44</f>
        <v>0.66</v>
      </c>
      <c r="AB34" s="374">
        <f>IF($D$56&lt;&gt;14,0,IF($A$70=1,0,V34))</f>
        <v>0</v>
      </c>
      <c r="AC34" s="379">
        <f>IF($D$56&lt;&gt;14,0,IF(AD34&gt;0,0,IF($A$70=1,V34*$O$66,0)))</f>
        <v>0</v>
      </c>
      <c r="AD34" s="389">
        <f>IF($D$56&lt;&gt;14,0,IF($A$61=2,N34,IF($A$61=4,R34,0)))</f>
        <v>0</v>
      </c>
      <c r="AE34" s="393">
        <f>IF(AB34+AC34=0,0,4)</f>
        <v>0</v>
      </c>
      <c r="AF34" s="393"/>
      <c r="AG34" s="1152"/>
      <c r="AH34" s="1153"/>
      <c r="AI34" s="1153"/>
      <c r="AJ34" s="1153"/>
      <c r="AK34" s="1153"/>
      <c r="AL34" s="1153"/>
      <c r="AM34" s="1154"/>
    </row>
    <row r="35" spans="1:39" ht="9" customHeight="1" x14ac:dyDescent="0.2">
      <c r="A35" s="105">
        <f t="shared" si="2"/>
        <v>15</v>
      </c>
      <c r="B35" s="106" t="s">
        <v>595</v>
      </c>
      <c r="C35" s="106"/>
      <c r="D35" s="106"/>
      <c r="E35" s="106"/>
      <c r="F35" s="112"/>
      <c r="G35" s="112"/>
      <c r="H35" s="112"/>
      <c r="I35" s="112"/>
      <c r="J35" s="112"/>
      <c r="K35" s="113"/>
      <c r="L35" s="810" t="str">
        <f>'TABELLE RETRIBUTIVE CCNL'!L34</f>
        <v>C Super</v>
      </c>
      <c r="M35" s="811"/>
      <c r="N35" s="812">
        <f>'TABELLE RETRIBUTIVE CCNL'!N34</f>
        <v>1127.04</v>
      </c>
      <c r="O35" s="813"/>
      <c r="P35" s="812"/>
      <c r="Q35" s="813"/>
      <c r="R35" s="812">
        <f>'TABELLE RETRIBUTIVE CCNL'!Q34</f>
        <v>1296.0899999999999</v>
      </c>
      <c r="S35" s="813"/>
      <c r="T35" s="812"/>
      <c r="U35" s="813"/>
      <c r="V35" s="187">
        <f>IF(I57=2,'TABELLE RETRIBUTIVE CCNL'!U34,'TABELLE RETRIBUTIVE CCNL'!T34)</f>
        <v>7.83</v>
      </c>
      <c r="W35" s="108">
        <f>'TABELLE RETRIBUTIVE CCNL'!U34</f>
        <v>8.41</v>
      </c>
      <c r="X35" s="269">
        <f>'TABELLE RETRIBUTIVE CCNL'!W35</f>
        <v>11.3</v>
      </c>
      <c r="Y35" s="270">
        <f>'TABELLE RETRIBUTIVE CCNL'!X35</f>
        <v>7.0000000000000007E-2</v>
      </c>
      <c r="Z35" s="270">
        <f>'TABELLE RETRIBUTIVE CCNL'!W34</f>
        <v>112.97</v>
      </c>
      <c r="AA35" s="271">
        <f>'TABELLE RETRIBUTIVE CCNL'!X34</f>
        <v>0.66</v>
      </c>
      <c r="AB35" s="374">
        <f>IF($D$56&lt;&gt;15,0,IF($A$70=1,0,V35))</f>
        <v>0</v>
      </c>
      <c r="AC35" s="379">
        <f>IF($D$56&lt;&gt;15,0,IF(AD35&gt;0,0,IF($A$70=1,V35*$O$66,0)))</f>
        <v>0</v>
      </c>
      <c r="AD35" s="389">
        <f>IF($D$56&lt;&gt;15,0,IF($A$61=2,N35,IF($A$61=4,R35,0)))</f>
        <v>0</v>
      </c>
      <c r="AE35" s="393">
        <f>IF(AB35+AC35=0,0,4)</f>
        <v>0</v>
      </c>
      <c r="AF35" s="393"/>
      <c r="AG35" s="1152"/>
      <c r="AH35" s="1153"/>
      <c r="AI35" s="1153"/>
      <c r="AJ35" s="1153"/>
      <c r="AK35" s="1153"/>
      <c r="AL35" s="1153"/>
      <c r="AM35" s="1154"/>
    </row>
    <row r="36" spans="1:39" ht="9" customHeight="1" x14ac:dyDescent="0.2">
      <c r="A36" s="105">
        <f t="shared" si="2"/>
        <v>16</v>
      </c>
      <c r="B36" s="106" t="s">
        <v>156</v>
      </c>
      <c r="C36" s="106"/>
      <c r="D36" s="106"/>
      <c r="E36" s="106"/>
      <c r="F36" s="112"/>
      <c r="G36" s="112"/>
      <c r="H36" s="112"/>
      <c r="I36" s="112"/>
      <c r="J36" s="112"/>
      <c r="K36" s="113"/>
      <c r="L36" s="810" t="str">
        <f>'TABELLE RETRIBUTIVE CCNL'!L44</f>
        <v>D Super</v>
      </c>
      <c r="M36" s="811"/>
      <c r="N36" s="812">
        <f>'TABELLE RETRIBUTIVE CCNL'!N44+'TABELLE RETRIBUTIVE CCNL'!O44</f>
        <v>1588.28</v>
      </c>
      <c r="O36" s="813"/>
      <c r="P36" s="812"/>
      <c r="Q36" s="813"/>
      <c r="R36" s="812">
        <f>'TABELLE RETRIBUTIVE CCNL'!Q44</f>
        <v>1601.09</v>
      </c>
      <c r="S36" s="813"/>
      <c r="T36" s="812"/>
      <c r="U36" s="813"/>
      <c r="V36" s="187">
        <f>IF(I57=2,'TABELLE RETRIBUTIVE CCNL'!U44,'TABELLE RETRIBUTIVE CCNL'!T44)</f>
        <v>9.41</v>
      </c>
      <c r="W36" s="108">
        <f>'TABELLE RETRIBUTIVE CCNL'!U44</f>
        <v>10.15</v>
      </c>
      <c r="X36" s="269">
        <f>'TABELLE RETRIBUTIVE CCNL'!W28</f>
        <v>11.3</v>
      </c>
      <c r="Y36" s="270">
        <f>'TABELLE RETRIBUTIVE CCNL'!X28</f>
        <v>7.0000000000000007E-2</v>
      </c>
      <c r="Z36" s="270"/>
      <c r="AA36" s="271"/>
      <c r="AB36" s="376">
        <f>IF($D$56&lt;&gt;16,0,IF($A$70=1,0,V36))</f>
        <v>0</v>
      </c>
      <c r="AC36" s="379">
        <f>IF($D$56&lt;&gt;16,0,IF(AD36&gt;0,0,IF($A$70=1,V36*$O$66,0)))</f>
        <v>0</v>
      </c>
      <c r="AD36" s="389">
        <f>IF($D$56&lt;&gt;16,0,IF($A$61=2,N36,IF($A$61=4,R36,0)))*0</f>
        <v>0</v>
      </c>
      <c r="AE36" s="394">
        <f>IF(AB36+AC36=0,0,3)</f>
        <v>0</v>
      </c>
      <c r="AF36" s="394"/>
      <c r="AG36" s="1155"/>
      <c r="AH36" s="1155"/>
      <c r="AI36" s="1155"/>
      <c r="AJ36" s="1155"/>
      <c r="AK36" s="1155"/>
      <c r="AL36" s="1155"/>
      <c r="AM36" s="1156"/>
    </row>
    <row r="37" spans="1:39" ht="9" customHeight="1" x14ac:dyDescent="0.2">
      <c r="A37" s="105">
        <f t="shared" si="2"/>
        <v>17</v>
      </c>
      <c r="B37" s="106" t="s">
        <v>24</v>
      </c>
      <c r="C37" s="106"/>
      <c r="D37" s="106"/>
      <c r="E37" s="106"/>
      <c r="F37" s="112"/>
      <c r="G37" s="112"/>
      <c r="H37" s="112"/>
      <c r="I37" s="112"/>
      <c r="J37" s="112"/>
      <c r="K37" s="113"/>
      <c r="L37" s="810" t="str">
        <f>'TABELLE RETRIBUTIVE CCNL'!L19</f>
        <v>B</v>
      </c>
      <c r="M37" s="811"/>
      <c r="N37" s="812">
        <f>'TABELLE RETRIBUTIVE CCNL'!N19</f>
        <v>928.15</v>
      </c>
      <c r="O37" s="813"/>
      <c r="P37" s="812">
        <f>'TABELLE RETRIBUTIVE CCNL'!P19</f>
        <v>662.96</v>
      </c>
      <c r="Q37" s="813"/>
      <c r="R37" s="812"/>
      <c r="S37" s="813"/>
      <c r="T37" s="812"/>
      <c r="U37" s="813"/>
      <c r="V37" s="108">
        <f>'TABELLE RETRIBUTIVE CCNL'!T19</f>
        <v>6.62</v>
      </c>
      <c r="W37" s="109"/>
      <c r="X37" s="269">
        <f>'TABELLE RETRIBUTIVE CCNL'!W19</f>
        <v>9.0399999999999991</v>
      </c>
      <c r="Y37" s="270">
        <f>'TABELLE RETRIBUTIVE CCNL'!X19</f>
        <v>0.05</v>
      </c>
      <c r="Z37" s="270"/>
      <c r="AA37" s="271"/>
      <c r="AB37" s="374">
        <f>IF($D$56&lt;&gt;17,0,IF($A$70=1,0,V37))</f>
        <v>0</v>
      </c>
      <c r="AC37" s="379">
        <f>IF($D$56&lt;&gt;17,0,IF(AD37&gt;0,0,IF($A$70=1,V37*$O$66,0)))</f>
        <v>0</v>
      </c>
      <c r="AD37" s="389">
        <f>IF($D$56&lt;&gt;17,0,IF($A$61=2,N37,IF($A$61=3,P37,0)))</f>
        <v>0</v>
      </c>
      <c r="AE37" s="396">
        <f>IF(AB37+AC37=0,0,1)</f>
        <v>0</v>
      </c>
      <c r="AF37" s="396"/>
      <c r="AG37" s="1105">
        <f>IF(AE51=0,0,IF(AE51=1,AG21,IF(AE51=2,AG24,IF(AE51=3,AG29,IF(AE51=4,AG32,0)))))</f>
        <v>0</v>
      </c>
      <c r="AH37" s="1106"/>
      <c r="AI37" s="1106"/>
      <c r="AJ37" s="1106"/>
      <c r="AK37" s="1106"/>
      <c r="AL37" s="1106"/>
      <c r="AM37" s="1107"/>
    </row>
    <row r="38" spans="1:39" ht="9" customHeight="1" x14ac:dyDescent="0.2">
      <c r="A38" s="105">
        <f t="shared" si="2"/>
        <v>18</v>
      </c>
      <c r="B38" s="114" t="s">
        <v>26</v>
      </c>
      <c r="C38" s="106"/>
      <c r="D38" s="106"/>
      <c r="E38" s="106"/>
      <c r="F38" s="112"/>
      <c r="G38" s="112"/>
      <c r="H38" s="112"/>
      <c r="I38" s="112"/>
      <c r="J38" s="112"/>
      <c r="K38" s="113"/>
      <c r="L38" s="810" t="str">
        <f>'TABELLE RETRIBUTIVE CCNL'!L19</f>
        <v>B</v>
      </c>
      <c r="M38" s="811"/>
      <c r="N38" s="812">
        <f>'TABELLE RETRIBUTIVE CCNL'!N19</f>
        <v>928.15</v>
      </c>
      <c r="O38" s="813"/>
      <c r="P38" s="812">
        <f>'TABELLE RETRIBUTIVE CCNL'!P19</f>
        <v>662.96</v>
      </c>
      <c r="Q38" s="813"/>
      <c r="R38" s="812"/>
      <c r="S38" s="813"/>
      <c r="T38" s="812"/>
      <c r="U38" s="813"/>
      <c r="V38" s="108">
        <f>'TABELLE RETRIBUTIVE CCNL'!T19</f>
        <v>6.62</v>
      </c>
      <c r="W38" s="109"/>
      <c r="X38" s="269">
        <f>'TABELLE RETRIBUTIVE CCNL'!W19</f>
        <v>9.0399999999999991</v>
      </c>
      <c r="Y38" s="270">
        <f>'TABELLE RETRIBUTIVE CCNL'!X19</f>
        <v>0.05</v>
      </c>
      <c r="Z38" s="270"/>
      <c r="AA38" s="271"/>
      <c r="AB38" s="374">
        <f>IF($D$56&lt;&gt;18,0,IF($A$70=1,0,V38))</f>
        <v>0</v>
      </c>
      <c r="AC38" s="379">
        <f>IF($D$56&lt;&gt;18,0,IF(AD38&gt;0,0,IF($A$70=1,V38*$O$66,0)))</f>
        <v>0</v>
      </c>
      <c r="AD38" s="389">
        <f>IF($D$56&lt;&gt;18,0,IF($A$61=2,N38,IF($A$61=3,P38,0)))</f>
        <v>0</v>
      </c>
      <c r="AE38" s="397">
        <f>IF(AB38+AC38=0,0,1)</f>
        <v>0</v>
      </c>
      <c r="AF38" s="397"/>
      <c r="AG38" s="1108"/>
      <c r="AH38" s="1109"/>
      <c r="AI38" s="1109"/>
      <c r="AJ38" s="1109"/>
      <c r="AK38" s="1109"/>
      <c r="AL38" s="1109"/>
      <c r="AM38" s="1110"/>
    </row>
    <row r="39" spans="1:39" ht="9" customHeight="1" x14ac:dyDescent="0.2">
      <c r="A39" s="105">
        <f t="shared" si="2"/>
        <v>19</v>
      </c>
      <c r="B39" s="114" t="s">
        <v>28</v>
      </c>
      <c r="C39" s="106"/>
      <c r="D39" s="106"/>
      <c r="E39" s="106"/>
      <c r="F39" s="112"/>
      <c r="G39" s="112"/>
      <c r="H39" s="112"/>
      <c r="I39" s="112"/>
      <c r="J39" s="112"/>
      <c r="K39" s="113"/>
      <c r="L39" s="810" t="str">
        <f>'TABELLE RETRIBUTIVE CCNL'!L37</f>
        <v>D</v>
      </c>
      <c r="M39" s="811"/>
      <c r="N39" s="812">
        <f>'TABELLE RETRIBUTIVE CCNL'!N37+'TABELLE RETRIBUTIVE CCNL'!O37</f>
        <v>1521.99</v>
      </c>
      <c r="O39" s="813"/>
      <c r="P39" s="812"/>
      <c r="Q39" s="813"/>
      <c r="R39" s="812"/>
      <c r="S39" s="813"/>
      <c r="T39" s="812"/>
      <c r="U39" s="813"/>
      <c r="V39" s="108">
        <f>'TABELLE RETRIBUTIVE CCNL'!T37</f>
        <v>9.0299999999999994</v>
      </c>
      <c r="W39" s="109"/>
      <c r="X39" s="269"/>
      <c r="Y39" s="270"/>
      <c r="Z39" s="270"/>
      <c r="AA39" s="271"/>
      <c r="AB39" s="374">
        <f>IF($D$56&lt;&gt;19,0,IF($A$70=1,0,V39))</f>
        <v>0</v>
      </c>
      <c r="AC39" s="379">
        <f>IF($D$56&lt;&gt;19,0,IF(AD39&gt;0,0,IF($A$70=1,V39*$O$66,0)))</f>
        <v>0</v>
      </c>
      <c r="AD39" s="389">
        <f>IF($D$56&lt;&gt;19,0,IF($A$61=2,N39,0))</f>
        <v>0</v>
      </c>
      <c r="AE39" s="397"/>
      <c r="AF39" s="397"/>
      <c r="AG39" s="1108"/>
      <c r="AH39" s="1109"/>
      <c r="AI39" s="1109"/>
      <c r="AJ39" s="1109"/>
      <c r="AK39" s="1109"/>
      <c r="AL39" s="1109"/>
      <c r="AM39" s="1110"/>
    </row>
    <row r="40" spans="1:39" ht="9" customHeight="1" x14ac:dyDescent="0.2">
      <c r="A40" s="105">
        <f t="shared" si="2"/>
        <v>20</v>
      </c>
      <c r="B40" s="114" t="s">
        <v>30</v>
      </c>
      <c r="C40" s="106"/>
      <c r="D40" s="106"/>
      <c r="E40" s="106"/>
      <c r="F40" s="106"/>
      <c r="G40" s="106"/>
      <c r="H40" s="106"/>
      <c r="I40" s="106"/>
      <c r="J40" s="106"/>
      <c r="K40" s="107"/>
      <c r="L40" s="810" t="str">
        <f>'TABELLE RETRIBUTIVE CCNL'!L37</f>
        <v>D</v>
      </c>
      <c r="M40" s="811"/>
      <c r="N40" s="812">
        <f>'TABELLE RETRIBUTIVE CCNL'!N37+'TABELLE RETRIBUTIVE CCNL'!O37</f>
        <v>1521.99</v>
      </c>
      <c r="O40" s="813"/>
      <c r="P40" s="812"/>
      <c r="Q40" s="813"/>
      <c r="R40" s="812"/>
      <c r="S40" s="813"/>
      <c r="T40" s="812"/>
      <c r="U40" s="813"/>
      <c r="V40" s="108">
        <f>'TABELLE RETRIBUTIVE CCNL'!T37</f>
        <v>9.0299999999999994</v>
      </c>
      <c r="W40" s="109"/>
      <c r="X40" s="269"/>
      <c r="Y40" s="270"/>
      <c r="Z40" s="270"/>
      <c r="AA40" s="271"/>
      <c r="AB40" s="374">
        <f>IF($D$56&lt;&gt;20,0,IF($A$70=1,0,V40))</f>
        <v>0</v>
      </c>
      <c r="AC40" s="379">
        <f>IF($D$56&lt;&gt;20,0,IF(AD40&gt;0,0,IF($A$70=1,V40*$O$66,0)))</f>
        <v>0</v>
      </c>
      <c r="AD40" s="389">
        <f>IF($D$56&lt;&gt;20,0,IF($A$61=2,N40,0))</f>
        <v>0</v>
      </c>
      <c r="AE40" s="397"/>
      <c r="AF40" s="397"/>
      <c r="AG40" s="1108"/>
      <c r="AH40" s="1109"/>
      <c r="AI40" s="1109"/>
      <c r="AJ40" s="1109"/>
      <c r="AK40" s="1109"/>
      <c r="AL40" s="1109"/>
      <c r="AM40" s="1110"/>
    </row>
    <row r="41" spans="1:39" ht="9" customHeight="1" x14ac:dyDescent="0.2">
      <c r="A41" s="105">
        <f t="shared" si="2"/>
        <v>21</v>
      </c>
      <c r="B41" s="106" t="s">
        <v>32</v>
      </c>
      <c r="C41" s="106"/>
      <c r="D41" s="106"/>
      <c r="E41" s="106"/>
      <c r="F41" s="106"/>
      <c r="G41" s="106"/>
      <c r="H41" s="106"/>
      <c r="I41" s="106"/>
      <c r="J41" s="106"/>
      <c r="K41" s="107"/>
      <c r="L41" s="810" t="str">
        <f>'TABELLE RETRIBUTIVE CCNL'!L32</f>
        <v>C</v>
      </c>
      <c r="M41" s="811"/>
      <c r="N41" s="812">
        <f>'TABELLE RETRIBUTIVE CCNL'!N32</f>
        <v>1060.76</v>
      </c>
      <c r="O41" s="813"/>
      <c r="P41" s="812">
        <f>'TABELLE RETRIBUTIVE CCNL'!P32</f>
        <v>769.02</v>
      </c>
      <c r="Q41" s="813"/>
      <c r="R41" s="812"/>
      <c r="S41" s="813"/>
      <c r="T41" s="812"/>
      <c r="U41" s="813"/>
      <c r="V41" s="108">
        <f>'TABELLE RETRIBUTIVE CCNL'!T32</f>
        <v>7.42</v>
      </c>
      <c r="W41" s="109"/>
      <c r="X41" s="269"/>
      <c r="Y41" s="270"/>
      <c r="Z41" s="270"/>
      <c r="AA41" s="271"/>
      <c r="AB41" s="374">
        <f>IF($D$56&lt;&gt;21,0,IF($A$70=1,0,V41))</f>
        <v>0</v>
      </c>
      <c r="AC41" s="379">
        <f>IF($D$56&lt;&gt;21,0,IF(AD41&gt;0,0,IF($A$70=1,V41*$O$66,0)))</f>
        <v>0</v>
      </c>
      <c r="AD41" s="389">
        <f>IF($D$56&lt;&gt;21,0,IF($A$61=2,N41,IF($A$61=3,P41,0)))</f>
        <v>0</v>
      </c>
      <c r="AE41" s="397"/>
      <c r="AF41" s="397"/>
      <c r="AG41" s="1108"/>
      <c r="AH41" s="1109"/>
      <c r="AI41" s="1109"/>
      <c r="AJ41" s="1109"/>
      <c r="AK41" s="1109"/>
      <c r="AL41" s="1109"/>
      <c r="AM41" s="1110"/>
    </row>
    <row r="42" spans="1:39" ht="9" customHeight="1" x14ac:dyDescent="0.2">
      <c r="A42" s="105">
        <f t="shared" si="2"/>
        <v>22</v>
      </c>
      <c r="B42" s="106" t="s">
        <v>35</v>
      </c>
      <c r="C42" s="106"/>
      <c r="D42" s="106"/>
      <c r="E42" s="106"/>
      <c r="F42" s="112"/>
      <c r="G42" s="112"/>
      <c r="H42" s="112"/>
      <c r="I42" s="112"/>
      <c r="J42" s="112"/>
      <c r="K42" s="113"/>
      <c r="L42" s="810" t="str">
        <f>'TABELLE RETRIBUTIVE CCNL'!L19</f>
        <v>B</v>
      </c>
      <c r="M42" s="811"/>
      <c r="N42" s="812">
        <f>'TABELLE RETRIBUTIVE CCNL'!N19</f>
        <v>928.15</v>
      </c>
      <c r="O42" s="813"/>
      <c r="P42" s="812">
        <f>'TABELLE RETRIBUTIVE CCNL'!P19</f>
        <v>662.96</v>
      </c>
      <c r="Q42" s="813"/>
      <c r="R42" s="812"/>
      <c r="S42" s="813"/>
      <c r="T42" s="812"/>
      <c r="U42" s="813"/>
      <c r="V42" s="108">
        <f>'TABELLE RETRIBUTIVE CCNL'!T19</f>
        <v>6.62</v>
      </c>
      <c r="W42" s="109"/>
      <c r="X42" s="269">
        <f>'TABELLE RETRIBUTIVE CCNL'!W19</f>
        <v>9.0399999999999991</v>
      </c>
      <c r="Y42" s="270">
        <f>'TABELLE RETRIBUTIVE CCNL'!X19</f>
        <v>0.05</v>
      </c>
      <c r="Z42" s="270"/>
      <c r="AA42" s="271"/>
      <c r="AB42" s="374">
        <f>IF($D$56&lt;&gt;22,0,IF($A$70=1,0,V42))</f>
        <v>0</v>
      </c>
      <c r="AC42" s="379">
        <f>IF($D$56&lt;&gt;22,0,IF(AD42&gt;0,0,IF($A$70=1,V42*$O$66,0)))</f>
        <v>0</v>
      </c>
      <c r="AD42" s="389">
        <f>IF($D$56&lt;&gt;22,0,IF($A$61=2,N42,IF($A$61=3,P42,0)))</f>
        <v>0</v>
      </c>
      <c r="AE42" s="397">
        <f>IF(AB42+AC42=0,0,1)</f>
        <v>0</v>
      </c>
      <c r="AF42" s="397"/>
      <c r="AG42" s="1108"/>
      <c r="AH42" s="1109"/>
      <c r="AI42" s="1109"/>
      <c r="AJ42" s="1109"/>
      <c r="AK42" s="1109"/>
      <c r="AL42" s="1109"/>
      <c r="AM42" s="1110"/>
    </row>
    <row r="43" spans="1:39" ht="9" customHeight="1" x14ac:dyDescent="0.2">
      <c r="A43" s="105">
        <f t="shared" si="2"/>
        <v>23</v>
      </c>
      <c r="B43" s="106" t="s">
        <v>37</v>
      </c>
      <c r="C43" s="106"/>
      <c r="D43" s="106"/>
      <c r="E43" s="106"/>
      <c r="F43" s="112"/>
      <c r="G43" s="112"/>
      <c r="H43" s="112"/>
      <c r="I43" s="112"/>
      <c r="J43" s="112"/>
      <c r="K43" s="113"/>
      <c r="L43" s="810" t="str">
        <f>'TABELLE RETRIBUTIVE CCNL'!L44</f>
        <v>D Super</v>
      </c>
      <c r="M43" s="811"/>
      <c r="N43" s="812">
        <f>'TABELLE RETRIBUTIVE CCNL'!N44+'TABELLE RETRIBUTIVE CCNL'!O44</f>
        <v>1588.28</v>
      </c>
      <c r="O43" s="813"/>
      <c r="P43" s="812"/>
      <c r="Q43" s="813"/>
      <c r="R43" s="812"/>
      <c r="S43" s="813"/>
      <c r="T43" s="812"/>
      <c r="U43" s="813"/>
      <c r="V43" s="187">
        <f>IF(I57=2,'TABELLE RETRIBUTIVE CCNL'!U44,'TABELLE RETRIBUTIVE CCNL'!T44)</f>
        <v>9.41</v>
      </c>
      <c r="W43" s="108">
        <f>'TABELLE RETRIBUTIVE CCNL'!U44</f>
        <v>10.15</v>
      </c>
      <c r="X43" s="269">
        <f>'TABELLE RETRIBUTIVE CCNL'!W28</f>
        <v>11.3</v>
      </c>
      <c r="Y43" s="270">
        <f>'TABELLE RETRIBUTIVE CCNL'!X28</f>
        <v>7.0000000000000007E-2</v>
      </c>
      <c r="Z43" s="270"/>
      <c r="AA43" s="271"/>
      <c r="AB43" s="374">
        <f>IF($D$56&lt;&gt;23,0,IF($A$70=1,0,V43))</f>
        <v>0</v>
      </c>
      <c r="AC43" s="379">
        <f>IF($D$56&lt;&gt;23,0,IF(AD43&gt;0,0,IF($A$70=1,V43*$O$66,0)))</f>
        <v>0</v>
      </c>
      <c r="AD43" s="389">
        <f>IF($D$56&lt;&gt;23,0,IF($A$61=2,N43,0))</f>
        <v>0</v>
      </c>
      <c r="AE43" s="397">
        <f>IF(AB43+AC43=0,0,3)</f>
        <v>0</v>
      </c>
      <c r="AF43" s="397"/>
      <c r="AG43" s="1108"/>
      <c r="AH43" s="1109"/>
      <c r="AI43" s="1109"/>
      <c r="AJ43" s="1109"/>
      <c r="AK43" s="1109"/>
      <c r="AL43" s="1109"/>
      <c r="AM43" s="1110"/>
    </row>
    <row r="44" spans="1:39" ht="9" customHeight="1" x14ac:dyDescent="0.2">
      <c r="A44" s="105">
        <f t="shared" si="2"/>
        <v>24</v>
      </c>
      <c r="B44" s="106" t="s">
        <v>39</v>
      </c>
      <c r="C44" s="106"/>
      <c r="D44" s="106"/>
      <c r="E44" s="106"/>
      <c r="F44" s="106"/>
      <c r="G44" s="106"/>
      <c r="H44" s="106"/>
      <c r="I44" s="106"/>
      <c r="J44" s="106"/>
      <c r="K44" s="107"/>
      <c r="L44" s="810" t="str">
        <f>'TABELLE RETRIBUTIVE CCNL'!L19</f>
        <v>B</v>
      </c>
      <c r="M44" s="811"/>
      <c r="N44" s="812">
        <f>'TABELLE RETRIBUTIVE CCNL'!N19</f>
        <v>928.15</v>
      </c>
      <c r="O44" s="813"/>
      <c r="P44" s="812">
        <f>'TABELLE RETRIBUTIVE CCNL'!P19</f>
        <v>662.96</v>
      </c>
      <c r="Q44" s="813"/>
      <c r="R44" s="812"/>
      <c r="S44" s="813"/>
      <c r="T44" s="812"/>
      <c r="U44" s="813"/>
      <c r="V44" s="108">
        <f>'TABELLE RETRIBUTIVE CCNL'!T19</f>
        <v>6.62</v>
      </c>
      <c r="W44" s="109"/>
      <c r="X44" s="269">
        <f>'TABELLE RETRIBUTIVE CCNL'!W19</f>
        <v>9.0399999999999991</v>
      </c>
      <c r="Y44" s="270">
        <f>'TABELLE RETRIBUTIVE CCNL'!X19</f>
        <v>0.05</v>
      </c>
      <c r="Z44" s="270"/>
      <c r="AA44" s="271"/>
      <c r="AB44" s="374">
        <f>IF($D$56&lt;&gt;24,0,IF($A$70=1,0,V44))</f>
        <v>0</v>
      </c>
      <c r="AC44" s="379">
        <f>IF($D$56&lt;&gt;24,0,IF(AD44&gt;0,0,IF($A$70=1,V44*$O$66,0)))</f>
        <v>0</v>
      </c>
      <c r="AD44" s="389">
        <f>IF($D$56&lt;&gt;24,0,IF($A$61=2,N44,IF($A$61=3,P44,0)))</f>
        <v>0</v>
      </c>
      <c r="AE44" s="397">
        <f>IF(AB44+AC44=0,0,1)</f>
        <v>0</v>
      </c>
      <c r="AF44" s="397"/>
      <c r="AG44" s="1108"/>
      <c r="AH44" s="1109"/>
      <c r="AI44" s="1109"/>
      <c r="AJ44" s="1109"/>
      <c r="AK44" s="1109"/>
      <c r="AL44" s="1109"/>
      <c r="AM44" s="1110"/>
    </row>
    <row r="45" spans="1:39" ht="9" customHeight="1" x14ac:dyDescent="0.2">
      <c r="A45" s="105">
        <f t="shared" si="2"/>
        <v>25</v>
      </c>
      <c r="B45" s="106" t="s">
        <v>40</v>
      </c>
      <c r="C45" s="106"/>
      <c r="D45" s="106"/>
      <c r="E45" s="106"/>
      <c r="F45" s="106"/>
      <c r="G45" s="106"/>
      <c r="H45" s="106"/>
      <c r="I45" s="106"/>
      <c r="J45" s="106"/>
      <c r="K45" s="107"/>
      <c r="L45" s="810" t="str">
        <f>'TABELLE RETRIBUTIVE CCNL'!L37</f>
        <v>D</v>
      </c>
      <c r="M45" s="811"/>
      <c r="N45" s="812">
        <f>'TABELLE RETRIBUTIVE CCNL'!N37+'TABELLE RETRIBUTIVE CCNL'!O37</f>
        <v>1521.99</v>
      </c>
      <c r="O45" s="813"/>
      <c r="P45" s="812"/>
      <c r="Q45" s="813"/>
      <c r="R45" s="812"/>
      <c r="S45" s="813"/>
      <c r="T45" s="812"/>
      <c r="U45" s="813"/>
      <c r="V45" s="108">
        <f>'TABELLE RETRIBUTIVE CCNL'!T37</f>
        <v>9.0299999999999994</v>
      </c>
      <c r="W45" s="109"/>
      <c r="X45" s="269"/>
      <c r="Y45" s="270"/>
      <c r="Z45" s="270"/>
      <c r="AA45" s="271"/>
      <c r="AB45" s="374">
        <f>IF($D$56&lt;&gt;25,0,IF($A$70=1,0,V45))</f>
        <v>0</v>
      </c>
      <c r="AC45" s="379">
        <f>IF($D$56&lt;&gt;25,0,IF(AD45&gt;0,0,IF($A$70=1,V45*$O$66,0)))</f>
        <v>0</v>
      </c>
      <c r="AD45" s="389">
        <f>IF($D$56&lt;&gt;25,0,IF($A$61=2,N45,0))</f>
        <v>0</v>
      </c>
      <c r="AE45" s="397"/>
      <c r="AF45" s="397"/>
      <c r="AG45" s="1108"/>
      <c r="AH45" s="1109"/>
      <c r="AI45" s="1109"/>
      <c r="AJ45" s="1109"/>
      <c r="AK45" s="1109"/>
      <c r="AL45" s="1109"/>
      <c r="AM45" s="1110"/>
    </row>
    <row r="46" spans="1:39" ht="9" customHeight="1" x14ac:dyDescent="0.2">
      <c r="A46" s="105">
        <f t="shared" si="2"/>
        <v>26</v>
      </c>
      <c r="B46" s="106" t="s">
        <v>42</v>
      </c>
      <c r="C46" s="106"/>
      <c r="D46" s="106"/>
      <c r="E46" s="106"/>
      <c r="F46" s="106"/>
      <c r="G46" s="106"/>
      <c r="H46" s="106"/>
      <c r="I46" s="106"/>
      <c r="J46" s="106"/>
      <c r="K46" s="107"/>
      <c r="L46" s="810" t="str">
        <f>'TABELLE RETRIBUTIVE CCNL'!L37</f>
        <v>D</v>
      </c>
      <c r="M46" s="811"/>
      <c r="N46" s="812">
        <f>'TABELLE RETRIBUTIVE CCNL'!N37+'TABELLE RETRIBUTIVE CCNL'!O37</f>
        <v>1521.99</v>
      </c>
      <c r="O46" s="813"/>
      <c r="P46" s="812"/>
      <c r="Q46" s="813"/>
      <c r="R46" s="812"/>
      <c r="S46" s="813"/>
      <c r="T46" s="812"/>
      <c r="U46" s="813"/>
      <c r="V46" s="108">
        <f>'TABELLE RETRIBUTIVE CCNL'!T37</f>
        <v>9.0299999999999994</v>
      </c>
      <c r="W46" s="109"/>
      <c r="X46" s="269"/>
      <c r="Y46" s="270"/>
      <c r="Z46" s="270"/>
      <c r="AA46" s="271"/>
      <c r="AB46" s="374">
        <f>IF($D$56&lt;&gt;26,0,IF($A$70=1,0,V46))</f>
        <v>0</v>
      </c>
      <c r="AC46" s="379">
        <f>IF($D$56&lt;&gt;26,0,IF(AD46&gt;0,0,IF($A$70=1,V46*$O$66,0)))</f>
        <v>0</v>
      </c>
      <c r="AD46" s="389">
        <f>IF($D$56&lt;&gt;26,0,IF($A$61=2,N46,0))</f>
        <v>0</v>
      </c>
      <c r="AE46" s="397"/>
      <c r="AF46" s="397"/>
      <c r="AG46" s="1108"/>
      <c r="AH46" s="1109"/>
      <c r="AI46" s="1109"/>
      <c r="AJ46" s="1109"/>
      <c r="AK46" s="1109"/>
      <c r="AL46" s="1109"/>
      <c r="AM46" s="1110"/>
    </row>
    <row r="47" spans="1:39" ht="9" customHeight="1" x14ac:dyDescent="0.2">
      <c r="A47" s="105">
        <f t="shared" si="2"/>
        <v>27</v>
      </c>
      <c r="B47" s="106" t="s">
        <v>44</v>
      </c>
      <c r="C47" s="106"/>
      <c r="D47" s="106"/>
      <c r="E47" s="106"/>
      <c r="F47" s="106"/>
      <c r="G47" s="106"/>
      <c r="H47" s="106"/>
      <c r="I47" s="106"/>
      <c r="J47" s="106"/>
      <c r="K47" s="107"/>
      <c r="L47" s="810" t="str">
        <f>'TABELLE RETRIBUTIVE CCNL'!L37</f>
        <v>D</v>
      </c>
      <c r="M47" s="811"/>
      <c r="N47" s="812">
        <f>'TABELLE RETRIBUTIVE CCNL'!N37+'TABELLE RETRIBUTIVE CCNL'!O37</f>
        <v>1521.99</v>
      </c>
      <c r="O47" s="813"/>
      <c r="P47" s="812"/>
      <c r="Q47" s="813"/>
      <c r="R47" s="812"/>
      <c r="S47" s="813"/>
      <c r="T47" s="812"/>
      <c r="U47" s="813"/>
      <c r="V47" s="108">
        <f>'TABELLE RETRIBUTIVE CCNL'!T37</f>
        <v>9.0299999999999994</v>
      </c>
      <c r="W47" s="109"/>
      <c r="X47" s="269"/>
      <c r="Y47" s="270"/>
      <c r="Z47" s="270"/>
      <c r="AA47" s="271"/>
      <c r="AB47" s="374">
        <f>IF($D$56&lt;&gt;27,0,IF($A$70=1,0,V47))</f>
        <v>0</v>
      </c>
      <c r="AC47" s="379">
        <f>IF($D$56&lt;&gt;27,0,IF(AD47&gt;0,0,IF($A$70=1,V47*$O$66,0)))</f>
        <v>0</v>
      </c>
      <c r="AD47" s="389">
        <f>IF($D$56&lt;&gt;27,0,IF($A$61=2,N47,0))</f>
        <v>0</v>
      </c>
      <c r="AE47" s="397"/>
      <c r="AF47" s="397"/>
      <c r="AG47" s="1108"/>
      <c r="AH47" s="1109"/>
      <c r="AI47" s="1109"/>
      <c r="AJ47" s="1109"/>
      <c r="AK47" s="1109"/>
      <c r="AL47" s="1109"/>
      <c r="AM47" s="1110"/>
    </row>
    <row r="48" spans="1:39" ht="9" customHeight="1" x14ac:dyDescent="0.2">
      <c r="A48" s="105">
        <f t="shared" si="2"/>
        <v>28</v>
      </c>
      <c r="B48" s="106" t="s">
        <v>45</v>
      </c>
      <c r="C48" s="106"/>
      <c r="D48" s="106"/>
      <c r="E48" s="106"/>
      <c r="F48" s="106"/>
      <c r="G48" s="106"/>
      <c r="H48" s="106"/>
      <c r="I48" s="106"/>
      <c r="J48" s="106"/>
      <c r="K48" s="107"/>
      <c r="L48" s="810" t="str">
        <f>'TABELLE RETRIBUTIVE CCNL'!L9</f>
        <v>A</v>
      </c>
      <c r="M48" s="811"/>
      <c r="N48" s="812">
        <f>'TABELLE RETRIBUTIVE CCNL'!N9</f>
        <v>729.25</v>
      </c>
      <c r="O48" s="813"/>
      <c r="P48" s="812"/>
      <c r="Q48" s="813"/>
      <c r="R48" s="812"/>
      <c r="S48" s="813"/>
      <c r="T48" s="812"/>
      <c r="U48" s="813"/>
      <c r="V48" s="108">
        <f>'TABELLE RETRIBUTIVE CCNL'!T9</f>
        <v>5.3</v>
      </c>
      <c r="W48" s="109"/>
      <c r="X48" s="269"/>
      <c r="Y48" s="270"/>
      <c r="Z48" s="270"/>
      <c r="AA48" s="271"/>
      <c r="AB48" s="374">
        <f>IF($D$56&lt;&gt;28,0,IF($A$70=1,0,V48))</f>
        <v>0</v>
      </c>
      <c r="AC48" s="379">
        <f>IF($D$56&lt;&gt;28,0,IF(AD48&gt;0,0,IF($A$70=1,V48*$O$66,0)))</f>
        <v>0</v>
      </c>
      <c r="AD48" s="389">
        <f>IF($D$56&lt;&gt;28,0,IF($A$61=2,N48,0))</f>
        <v>0</v>
      </c>
      <c r="AE48" s="397"/>
      <c r="AF48" s="397"/>
      <c r="AG48" s="1108"/>
      <c r="AH48" s="1109"/>
      <c r="AI48" s="1109"/>
      <c r="AJ48" s="1109"/>
      <c r="AK48" s="1109"/>
      <c r="AL48" s="1109"/>
      <c r="AM48" s="1110"/>
    </row>
    <row r="49" spans="1:39" ht="9" customHeight="1" x14ac:dyDescent="0.2">
      <c r="A49" s="105">
        <f t="shared" si="2"/>
        <v>29</v>
      </c>
      <c r="B49" s="106" t="s">
        <v>46</v>
      </c>
      <c r="C49" s="106"/>
      <c r="D49" s="106"/>
      <c r="E49" s="106"/>
      <c r="F49" s="106"/>
      <c r="G49" s="106"/>
      <c r="H49" s="106"/>
      <c r="I49" s="106"/>
      <c r="J49" s="106"/>
      <c r="K49" s="107"/>
      <c r="L49" s="810" t="str">
        <f>'TABELLE RETRIBUTIVE CCNL'!L19</f>
        <v>B</v>
      </c>
      <c r="M49" s="811"/>
      <c r="N49" s="812">
        <f>'TABELLE RETRIBUTIVE CCNL'!N19</f>
        <v>928.15</v>
      </c>
      <c r="O49" s="813"/>
      <c r="P49" s="812">
        <f>'TABELLE RETRIBUTIVE CCNL'!P19</f>
        <v>662.96</v>
      </c>
      <c r="Q49" s="813"/>
      <c r="R49" s="812"/>
      <c r="S49" s="813"/>
      <c r="T49" s="812"/>
      <c r="U49" s="813"/>
      <c r="V49" s="108">
        <f>'TABELLE RETRIBUTIVE CCNL'!T19</f>
        <v>6.62</v>
      </c>
      <c r="W49" s="109"/>
      <c r="X49" s="269">
        <f>'TABELLE RETRIBUTIVE CCNL'!W19</f>
        <v>9.0399999999999991</v>
      </c>
      <c r="Y49" s="270">
        <f>'TABELLE RETRIBUTIVE CCNL'!X19</f>
        <v>0.05</v>
      </c>
      <c r="Z49" s="270"/>
      <c r="AA49" s="271"/>
      <c r="AB49" s="374">
        <f>IF($D$56&lt;&gt;29,0,IF($A$70=1,0,V49))</f>
        <v>0</v>
      </c>
      <c r="AC49" s="379">
        <f>IF($D$56&lt;&gt;29,0,IF(AD49&gt;0,0,IF($A$70=1,V49*$O$66,0)))</f>
        <v>0</v>
      </c>
      <c r="AD49" s="389">
        <f>IF($D$56&lt;&gt;29,0,IF($A$61=2,N49,IF($A$61=3,P49,0)))</f>
        <v>0</v>
      </c>
      <c r="AE49" s="397">
        <f>IF(AB49+AC49=0,0,1)</f>
        <v>0</v>
      </c>
      <c r="AF49" s="397"/>
      <c r="AG49" s="1108"/>
      <c r="AH49" s="1109"/>
      <c r="AI49" s="1109"/>
      <c r="AJ49" s="1109"/>
      <c r="AK49" s="1109"/>
      <c r="AL49" s="1109"/>
      <c r="AM49" s="1110"/>
    </row>
    <row r="50" spans="1:39" ht="9" customHeight="1" x14ac:dyDescent="0.2">
      <c r="A50" s="105">
        <f t="shared" si="2"/>
        <v>30</v>
      </c>
      <c r="B50" s="115" t="s">
        <v>47</v>
      </c>
      <c r="C50" s="115"/>
      <c r="D50" s="115"/>
      <c r="E50" s="115"/>
      <c r="F50" s="116"/>
      <c r="G50" s="116"/>
      <c r="H50" s="116"/>
      <c r="I50" s="116"/>
      <c r="J50" s="116"/>
      <c r="K50" s="117"/>
      <c r="L50" s="1090" t="str">
        <f>'TABELLE RETRIBUTIVE CCNL'!L9</f>
        <v>A</v>
      </c>
      <c r="M50" s="1091"/>
      <c r="N50" s="984">
        <f>'TABELLE RETRIBUTIVE CCNL'!N9</f>
        <v>729.25</v>
      </c>
      <c r="O50" s="985"/>
      <c r="P50" s="984"/>
      <c r="Q50" s="985"/>
      <c r="R50" s="984"/>
      <c r="S50" s="985"/>
      <c r="T50" s="984"/>
      <c r="U50" s="985"/>
      <c r="V50" s="118">
        <f>'TABELLE RETRIBUTIVE CCNL'!T9</f>
        <v>5.3</v>
      </c>
      <c r="W50" s="119"/>
      <c r="X50" s="272"/>
      <c r="Y50" s="273"/>
      <c r="Z50" s="273"/>
      <c r="AA50" s="274"/>
      <c r="AB50" s="377">
        <f>IF($D$56&lt;&gt;30,0,IF($A$70=1,0,V50))</f>
        <v>0</v>
      </c>
      <c r="AC50" s="380">
        <f>IF($D$56&lt;&gt;30,0,IF(AD50&gt;0,0,IF($A$70=1,V50*$O$66,0)))</f>
        <v>0</v>
      </c>
      <c r="AD50" s="390">
        <f>IF($D$56&lt;&gt;30,0,IF($A$61=2,N50,0))</f>
        <v>0</v>
      </c>
      <c r="AE50" s="397"/>
      <c r="AF50" s="397"/>
      <c r="AG50" s="1108"/>
      <c r="AH50" s="1109"/>
      <c r="AI50" s="1109"/>
      <c r="AJ50" s="1109"/>
      <c r="AK50" s="1109"/>
      <c r="AL50" s="1109"/>
      <c r="AM50" s="1110"/>
    </row>
    <row r="51" spans="1:39" ht="20.100000000000001" customHeight="1" x14ac:dyDescent="0.2">
      <c r="A51" s="12"/>
      <c r="B51" s="13"/>
      <c r="C51" s="14"/>
      <c r="D51" s="14"/>
      <c r="E51" s="14"/>
      <c r="F51" s="14"/>
      <c r="G51" s="15"/>
      <c r="H51" s="15"/>
      <c r="I51" s="16"/>
      <c r="J51" s="16"/>
      <c r="K51" s="17"/>
      <c r="L51" s="18"/>
      <c r="M51" s="19"/>
      <c r="N51" s="19"/>
      <c r="O51" s="19"/>
      <c r="P51" s="19"/>
      <c r="Q51" s="19"/>
      <c r="R51" s="19"/>
      <c r="S51" s="19"/>
      <c r="T51" s="19"/>
      <c r="AB51" s="381">
        <f>SUM(AB21:AB50)</f>
        <v>0</v>
      </c>
      <c r="AC51" s="382">
        <f t="shared" ref="AC51:AD51" si="3">SUM(AC21:AC50)</f>
        <v>0</v>
      </c>
      <c r="AD51" s="391">
        <f t="shared" si="3"/>
        <v>0</v>
      </c>
      <c r="AE51" s="395">
        <f>SUM(AE21:AE50)</f>
        <v>0</v>
      </c>
      <c r="AF51" s="391">
        <f>SUM(AF21:AF50)</f>
        <v>0</v>
      </c>
      <c r="AG51" s="391">
        <f>AB51+AC51+AF51</f>
        <v>0</v>
      </c>
      <c r="AH51" s="400"/>
      <c r="AI51" s="401"/>
      <c r="AJ51" s="401"/>
      <c r="AK51" s="401"/>
      <c r="AL51" s="401"/>
      <c r="AM51" s="402"/>
    </row>
    <row r="52" spans="1:39" ht="20.100000000000001" customHeight="1" x14ac:dyDescent="0.2">
      <c r="A52" s="12"/>
      <c r="B52" s="13"/>
      <c r="C52" s="14"/>
      <c r="D52" s="14"/>
      <c r="E52" s="14"/>
      <c r="F52" s="14"/>
      <c r="G52" s="15"/>
      <c r="H52" s="15"/>
      <c r="I52" s="16"/>
      <c r="J52" s="16"/>
      <c r="K52" s="17"/>
      <c r="L52" s="18"/>
      <c r="M52" s="19"/>
      <c r="N52" s="19"/>
      <c r="O52" s="19"/>
      <c r="P52" s="19"/>
      <c r="Q52" s="19"/>
      <c r="R52" s="19"/>
      <c r="S52" s="19"/>
      <c r="T52" s="19"/>
      <c r="AB52" s="1086" t="str">
        <f>IF(AB51&gt;0,AB51&amp;" euro l'ora",TEXT(AC51+AD51,"#.##0,00")&amp;" euro mensili")</f>
        <v>0,00 euro mensili</v>
      </c>
      <c r="AC52" s="1142"/>
      <c r="AD52" s="1087"/>
      <c r="AE52" s="1099">
        <f>IF(PRONTUARIO!Z18=0,0,IF(AA54=1,"Retribuzione minima CCNL "&amp;'$'!AB52&amp;": "&amp;'$'!AB54,"La retribuzione è corretta, quella minima prevista dal CCNL è di "&amp;'$'!AB52))</f>
        <v>0</v>
      </c>
      <c r="AF52" s="1100"/>
      <c r="AG52" s="1100"/>
      <c r="AH52" s="1100"/>
      <c r="AI52" s="1100"/>
      <c r="AJ52" s="1100"/>
      <c r="AK52" s="1100"/>
      <c r="AL52" s="1100"/>
      <c r="AM52" s="1101"/>
    </row>
    <row r="53" spans="1:39" ht="20.100000000000001" customHeight="1" x14ac:dyDescent="0.2">
      <c r="A53" s="12"/>
      <c r="B53" s="13"/>
      <c r="C53" s="14"/>
      <c r="D53" s="14"/>
      <c r="E53" s="14"/>
      <c r="F53" s="14"/>
      <c r="G53" s="15"/>
      <c r="U53" s="255"/>
      <c r="V53" s="255"/>
      <c r="W53" s="255"/>
      <c r="X53" s="1169" t="s">
        <v>633</v>
      </c>
      <c r="Y53" s="1169"/>
      <c r="Z53" s="1169"/>
      <c r="AA53" s="398"/>
      <c r="AB53" s="1166">
        <f>IF(I70=0,0,IF(I70&lt;AB51+AC51+AD51,I70-AB51-AC51-AD51,0))</f>
        <v>0</v>
      </c>
      <c r="AC53" s="1167"/>
      <c r="AD53" s="1168"/>
      <c r="AE53" s="1102">
        <f>IF(AF51=0,0,IF(PRONTUARIO!Z18=0,0,IF(AA54=1,"Retribuzione minima CCNL "&amp;'$'!AB52&amp;": "&amp;'$'!AB54&amp;" + "&amp;AF51&amp;" euro di indennità = "&amp;AG51&amp;" euro","La retribuzione è corretta, quella minima prevista dal CCNL è di "&amp;'$'!AB52&amp;" + "&amp;AF51&amp;" euro di indennità = "&amp;AG51&amp;" euro")))</f>
        <v>0</v>
      </c>
      <c r="AF53" s="1103"/>
      <c r="AG53" s="1103"/>
      <c r="AH53" s="1103"/>
      <c r="AI53" s="1103"/>
      <c r="AJ53" s="1103"/>
      <c r="AK53" s="1103"/>
      <c r="AL53" s="1103"/>
      <c r="AM53" s="1104"/>
    </row>
    <row r="54" spans="1:39" ht="20.100000000000001" customHeight="1" x14ac:dyDescent="0.2">
      <c r="A54" s="12"/>
      <c r="B54" s="13"/>
      <c r="C54" s="14"/>
      <c r="D54" s="14"/>
      <c r="E54" s="14"/>
      <c r="F54" s="14"/>
      <c r="G54" s="15"/>
      <c r="W54" s="255"/>
      <c r="X54" s="1169" t="s">
        <v>467</v>
      </c>
      <c r="Y54" s="1169"/>
      <c r="Z54" s="1169"/>
      <c r="AA54" s="399">
        <f>PRONTUARIO!AF18</f>
        <v>0</v>
      </c>
      <c r="AB54" s="1163">
        <f>IF(I70=0,0,IF(AB53&gt;=0,0,"importo inferiore al minimo CCNL "))</f>
        <v>0</v>
      </c>
      <c r="AC54" s="1164"/>
      <c r="AD54" s="1165"/>
      <c r="AE54" s="1096">
        <f>IF(AF51=0,AE52,AE53)</f>
        <v>0</v>
      </c>
      <c r="AF54" s="1097"/>
      <c r="AG54" s="1097"/>
      <c r="AH54" s="1097"/>
      <c r="AI54" s="1097"/>
      <c r="AJ54" s="1097"/>
      <c r="AK54" s="1097"/>
      <c r="AL54" s="1097"/>
      <c r="AM54" s="1098"/>
    </row>
    <row r="55" spans="1:39" ht="20.100000000000001" customHeight="1" x14ac:dyDescent="0.2">
      <c r="A55" s="12"/>
      <c r="B55" s="13"/>
      <c r="C55" s="14"/>
      <c r="D55" s="14"/>
      <c r="E55" s="14"/>
      <c r="F55" s="14"/>
      <c r="G55" s="15"/>
      <c r="H55" s="15"/>
      <c r="I55" s="16"/>
      <c r="J55" s="16"/>
      <c r="K55" s="17"/>
      <c r="L55" s="18"/>
      <c r="M55" s="19"/>
      <c r="N55" s="19"/>
      <c r="O55" s="19"/>
      <c r="P55" s="19"/>
      <c r="Q55" s="19"/>
      <c r="R55" s="19"/>
      <c r="S55" s="19"/>
      <c r="T55" s="19"/>
      <c r="V55" s="254"/>
      <c r="AB55" s="256"/>
      <c r="AC55" s="256"/>
      <c r="AD55" s="183"/>
      <c r="AE55" s="183"/>
      <c r="AF55" s="183"/>
      <c r="AG55" s="183"/>
      <c r="AH55" s="183"/>
    </row>
    <row r="56" spans="1:39" ht="12" customHeight="1" x14ac:dyDescent="0.2">
      <c r="A56" s="96" t="s">
        <v>415</v>
      </c>
      <c r="B56" s="97"/>
      <c r="C56" s="97"/>
      <c r="D56" s="120">
        <f>PRONTUARIO!B54</f>
        <v>0</v>
      </c>
      <c r="E56" s="132" t="str">
        <f>PRONTUARIO!B8</f>
        <v>Selezionare la qualifica</v>
      </c>
      <c r="F56" s="87"/>
      <c r="G56" s="88"/>
      <c r="H56" s="88"/>
      <c r="I56" s="88"/>
      <c r="J56" s="88"/>
      <c r="K56" s="133"/>
      <c r="L56" s="133"/>
      <c r="M56" s="134"/>
      <c r="N56" s="126"/>
      <c r="O56" s="126"/>
      <c r="P56" s="126"/>
      <c r="Q56" s="126"/>
      <c r="R56" s="127"/>
      <c r="AI56" s="183"/>
      <c r="AJ56" s="183"/>
      <c r="AK56" s="183"/>
      <c r="AL56" s="183"/>
      <c r="AM56" s="23"/>
    </row>
    <row r="57" spans="1:39" ht="12" customHeight="1" x14ac:dyDescent="0.2">
      <c r="A57" s="98" t="s">
        <v>416</v>
      </c>
      <c r="B57" s="99"/>
      <c r="C57" s="99"/>
      <c r="D57" s="121">
        <f>PRONTUARIO!B90</f>
        <v>0</v>
      </c>
      <c r="E57" s="135" t="str">
        <f>PRONTUARIO!B12</f>
        <v>Selezionare la durata del rapporto</v>
      </c>
      <c r="F57" s="91"/>
      <c r="G57" s="92"/>
      <c r="H57" s="92"/>
      <c r="I57" s="1086">
        <f>PRONTUARIO!U90</f>
        <v>0</v>
      </c>
      <c r="J57" s="1087"/>
      <c r="K57" s="878">
        <f>PRONTUARIO!T12</f>
        <v>0</v>
      </c>
      <c r="L57" s="879"/>
      <c r="M57" s="879"/>
      <c r="N57" s="879"/>
      <c r="O57" s="879"/>
      <c r="P57" s="879"/>
      <c r="Q57" s="879"/>
      <c r="R57" s="880"/>
      <c r="AI57" s="183"/>
      <c r="AJ57" s="183"/>
      <c r="AK57" s="183"/>
      <c r="AL57" s="183"/>
      <c r="AM57" s="23"/>
    </row>
    <row r="58" spans="1:39" ht="20.100000000000001" customHeight="1" x14ac:dyDescent="0.25">
      <c r="A58" s="25"/>
      <c r="B58" s="25"/>
      <c r="C58" s="25"/>
      <c r="D58" s="25"/>
      <c r="E58" s="26"/>
      <c r="F58" s="26"/>
      <c r="G58" s="27"/>
      <c r="H58" s="27"/>
      <c r="I58" s="27"/>
      <c r="J58" s="27"/>
      <c r="K58" s="83"/>
      <c r="L58" s="83"/>
      <c r="M58" s="23"/>
      <c r="AE58" s="28"/>
      <c r="AF58" s="28"/>
      <c r="AG58" s="23"/>
      <c r="AH58" s="23"/>
      <c r="AI58" s="23"/>
      <c r="AJ58" s="23"/>
      <c r="AK58" s="23"/>
      <c r="AL58" s="23"/>
      <c r="AM58" s="23"/>
    </row>
    <row r="59" spans="1:39" ht="12" customHeight="1" x14ac:dyDescent="0.2">
      <c r="A59" s="1127" t="s">
        <v>417</v>
      </c>
      <c r="B59" s="1128"/>
      <c r="C59" s="1128"/>
      <c r="D59" s="1128"/>
      <c r="E59" s="1128"/>
      <c r="F59" s="1128"/>
      <c r="G59" s="1128"/>
      <c r="H59" s="1127" t="s">
        <v>464</v>
      </c>
      <c r="I59" s="1131"/>
      <c r="J59" s="175" t="s">
        <v>465</v>
      </c>
      <c r="K59" s="873" t="s">
        <v>420</v>
      </c>
      <c r="L59" s="874"/>
      <c r="M59" s="874"/>
      <c r="N59" s="874"/>
      <c r="O59" s="874"/>
      <c r="P59" s="874"/>
      <c r="Q59" s="874"/>
      <c r="R59" s="875"/>
      <c r="S59" s="884" t="s">
        <v>467</v>
      </c>
      <c r="T59" s="885"/>
      <c r="U59" s="885"/>
      <c r="V59" s="885"/>
      <c r="W59" s="886"/>
      <c r="X59" s="281"/>
      <c r="Y59" s="281"/>
      <c r="Z59" s="281"/>
      <c r="AA59" s="281"/>
      <c r="AK59" s="23"/>
      <c r="AL59" s="23"/>
      <c r="AM59" s="23"/>
    </row>
    <row r="60" spans="1:39" ht="12" customHeight="1" x14ac:dyDescent="0.2">
      <c r="A60" s="1129"/>
      <c r="B60" s="1130"/>
      <c r="C60" s="1130"/>
      <c r="D60" s="1130"/>
      <c r="E60" s="1130"/>
      <c r="F60" s="1130"/>
      <c r="G60" s="1130"/>
      <c r="H60" s="1129"/>
      <c r="I60" s="1132"/>
      <c r="J60" s="176" t="s">
        <v>466</v>
      </c>
      <c r="K60" s="876" t="s">
        <v>119</v>
      </c>
      <c r="L60" s="877"/>
      <c r="M60" s="876" t="s">
        <v>418</v>
      </c>
      <c r="N60" s="877"/>
      <c r="O60" s="876" t="s">
        <v>159</v>
      </c>
      <c r="P60" s="877"/>
      <c r="Q60" s="876" t="s">
        <v>419</v>
      </c>
      <c r="R60" s="877"/>
      <c r="S60" s="887"/>
      <c r="T60" s="888"/>
      <c r="U60" s="888"/>
      <c r="V60" s="888"/>
      <c r="W60" s="889"/>
      <c r="X60" s="281"/>
      <c r="Y60" s="281"/>
      <c r="Z60" s="281"/>
      <c r="AA60" s="281"/>
    </row>
    <row r="61" spans="1:39" ht="9" customHeight="1" x14ac:dyDescent="0.2">
      <c r="A61" s="1067">
        <f>PRONTUARIO!B98</f>
        <v>0</v>
      </c>
      <c r="B61" s="93">
        <v>1</v>
      </c>
      <c r="C61" s="86" t="s">
        <v>48</v>
      </c>
      <c r="D61" s="21"/>
      <c r="E61" s="87"/>
      <c r="F61" s="87"/>
      <c r="G61" s="88"/>
      <c r="H61" s="1133">
        <f>IF(A61=1,40,0)</f>
        <v>0</v>
      </c>
      <c r="I61" s="1134"/>
      <c r="J61" s="177">
        <f>IF(A61=0,0,IF(A61&lt;&gt;1,0,IF(K61&gt;H61,1,0)))</f>
        <v>0</v>
      </c>
      <c r="K61" s="1078">
        <f>PRONTUARIO!Z15</f>
        <v>0</v>
      </c>
      <c r="L61" s="1079"/>
      <c r="M61" s="908">
        <f>K61/6</f>
        <v>0</v>
      </c>
      <c r="N61" s="909"/>
      <c r="O61" s="908">
        <f>Q61/12</f>
        <v>0</v>
      </c>
      <c r="P61" s="909"/>
      <c r="Q61" s="894">
        <f>K61*52</f>
        <v>0</v>
      </c>
      <c r="R61" s="895"/>
      <c r="S61" s="1120">
        <f>IF(SUM(J61:J65)=0,0,"Orario di lavoro settimanale eccedente le 40 ore previste dal CCNL")</f>
        <v>0</v>
      </c>
      <c r="T61" s="1121"/>
      <c r="U61" s="1121"/>
      <c r="V61" s="1121"/>
      <c r="W61" s="1122"/>
      <c r="X61" s="253"/>
      <c r="Y61" s="253"/>
      <c r="Z61" s="253"/>
      <c r="AA61" s="253"/>
    </row>
    <row r="62" spans="1:39" ht="9" customHeight="1" x14ac:dyDescent="0.2">
      <c r="A62" s="1068"/>
      <c r="B62" s="94">
        <v>2</v>
      </c>
      <c r="C62" s="89" t="s">
        <v>49</v>
      </c>
      <c r="D62" s="20"/>
      <c r="E62" s="26"/>
      <c r="F62" s="26"/>
      <c r="G62" s="27"/>
      <c r="H62" s="1135">
        <f>IF(A61=2,54,0)</f>
        <v>0</v>
      </c>
      <c r="I62" s="1136"/>
      <c r="J62" s="178">
        <f>IF(A61=0,0,IF(A61&lt;&gt;2,0,IF(K61&gt;H62,1,0)))</f>
        <v>0</v>
      </c>
      <c r="K62" s="1080">
        <f t="shared" ref="K62:K65" si="4">H62</f>
        <v>0</v>
      </c>
      <c r="L62" s="1081"/>
      <c r="M62" s="910">
        <f t="shared" ref="M62:M65" si="5">K62/6</f>
        <v>0</v>
      </c>
      <c r="N62" s="911"/>
      <c r="O62" s="910">
        <f t="shared" ref="O62:O65" si="6">Q62/12</f>
        <v>0</v>
      </c>
      <c r="P62" s="911"/>
      <c r="Q62" s="896">
        <f t="shared" ref="Q62:Q65" si="7">H62*52</f>
        <v>0</v>
      </c>
      <c r="R62" s="897"/>
      <c r="S62" s="1007"/>
      <c r="T62" s="1008"/>
      <c r="U62" s="1008"/>
      <c r="V62" s="1008"/>
      <c r="W62" s="1123"/>
      <c r="X62" s="253"/>
      <c r="Y62" s="253"/>
      <c r="Z62" s="253"/>
      <c r="AA62" s="253"/>
    </row>
    <row r="63" spans="1:39" ht="9" customHeight="1" x14ac:dyDescent="0.2">
      <c r="A63" s="1068"/>
      <c r="B63" s="94">
        <v>3</v>
      </c>
      <c r="C63" s="89" t="s">
        <v>414</v>
      </c>
      <c r="D63" s="20"/>
      <c r="E63" s="26"/>
      <c r="F63" s="26"/>
      <c r="G63" s="27"/>
      <c r="H63" s="1135">
        <f>IF(A61=3,30,0)</f>
        <v>0</v>
      </c>
      <c r="I63" s="1136"/>
      <c r="J63" s="178">
        <f>IF(A61=0,0,IF(A61&lt;&gt;3,0,IF(K61&gt;H63,1,0)))</f>
        <v>0</v>
      </c>
      <c r="K63" s="1080">
        <f t="shared" si="4"/>
        <v>0</v>
      </c>
      <c r="L63" s="1081"/>
      <c r="M63" s="910">
        <f t="shared" si="5"/>
        <v>0</v>
      </c>
      <c r="N63" s="911"/>
      <c r="O63" s="910">
        <f t="shared" si="6"/>
        <v>0</v>
      </c>
      <c r="P63" s="911"/>
      <c r="Q63" s="896">
        <f t="shared" si="7"/>
        <v>0</v>
      </c>
      <c r="R63" s="897"/>
      <c r="S63" s="1007"/>
      <c r="T63" s="1008"/>
      <c r="U63" s="1008"/>
      <c r="V63" s="1008"/>
      <c r="W63" s="1123"/>
      <c r="X63" s="253"/>
      <c r="Y63" s="253"/>
      <c r="Z63" s="253"/>
      <c r="AA63" s="253"/>
    </row>
    <row r="64" spans="1:39" ht="9" customHeight="1" x14ac:dyDescent="0.2">
      <c r="A64" s="1068"/>
      <c r="B64" s="94">
        <v>4</v>
      </c>
      <c r="C64" s="89" t="s">
        <v>50</v>
      </c>
      <c r="D64" s="20"/>
      <c r="E64" s="26"/>
      <c r="F64" s="26"/>
      <c r="G64" s="27"/>
      <c r="H64" s="1135">
        <f>IF(A61=4,56,0)</f>
        <v>0</v>
      </c>
      <c r="I64" s="1136"/>
      <c r="J64" s="178">
        <f>IF(A61=0,0,IF(A61&lt;&gt;4,0,IF(K61&gt;H64,1,0)))</f>
        <v>0</v>
      </c>
      <c r="K64" s="1080">
        <f t="shared" si="4"/>
        <v>0</v>
      </c>
      <c r="L64" s="1081"/>
      <c r="M64" s="910">
        <f t="shared" si="5"/>
        <v>0</v>
      </c>
      <c r="N64" s="911"/>
      <c r="O64" s="910">
        <f t="shared" si="6"/>
        <v>0</v>
      </c>
      <c r="P64" s="911"/>
      <c r="Q64" s="896">
        <f t="shared" si="7"/>
        <v>0</v>
      </c>
      <c r="R64" s="897"/>
      <c r="S64" s="1007"/>
      <c r="T64" s="1008"/>
      <c r="U64" s="1008"/>
      <c r="V64" s="1008"/>
      <c r="W64" s="1123"/>
      <c r="X64" s="253"/>
      <c r="Y64" s="253"/>
      <c r="Z64" s="253"/>
      <c r="AA64" s="253"/>
    </row>
    <row r="65" spans="1:39" ht="9" customHeight="1" x14ac:dyDescent="0.2">
      <c r="A65" s="1069"/>
      <c r="B65" s="95">
        <v>5</v>
      </c>
      <c r="C65" s="90" t="s">
        <v>51</v>
      </c>
      <c r="D65" s="22"/>
      <c r="E65" s="91"/>
      <c r="F65" s="91"/>
      <c r="G65" s="92"/>
      <c r="H65" s="1137">
        <f>IF(A61=5,35,0)</f>
        <v>0</v>
      </c>
      <c r="I65" s="1138"/>
      <c r="J65" s="179">
        <f>IF(A61=0,0,IF(A61&lt;&gt;5,0,IF(K61&gt;H65,1,0)))</f>
        <v>0</v>
      </c>
      <c r="K65" s="1082">
        <f t="shared" si="4"/>
        <v>0</v>
      </c>
      <c r="L65" s="1083"/>
      <c r="M65" s="892">
        <f t="shared" si="5"/>
        <v>0</v>
      </c>
      <c r="N65" s="893"/>
      <c r="O65" s="892">
        <f t="shared" si="6"/>
        <v>0</v>
      </c>
      <c r="P65" s="893"/>
      <c r="Q65" s="898">
        <f t="shared" si="7"/>
        <v>0</v>
      </c>
      <c r="R65" s="899"/>
      <c r="S65" s="1124"/>
      <c r="T65" s="1125"/>
      <c r="U65" s="1125"/>
      <c r="V65" s="1125"/>
      <c r="W65" s="1126"/>
      <c r="X65" s="253"/>
      <c r="Y65" s="253"/>
      <c r="Z65" s="253"/>
      <c r="AA65" s="253"/>
    </row>
    <row r="66" spans="1:39" ht="9" customHeight="1" x14ac:dyDescent="0.2">
      <c r="A66" s="280"/>
      <c r="B66" s="172"/>
      <c r="C66" s="89"/>
      <c r="D66" s="20"/>
      <c r="E66" s="26"/>
      <c r="F66" s="26"/>
      <c r="G66" s="27"/>
      <c r="H66" s="27"/>
      <c r="I66" s="27"/>
      <c r="J66" s="279"/>
      <c r="K66" s="1088">
        <f>SUM(K61:L65)</f>
        <v>0</v>
      </c>
      <c r="L66" s="1089"/>
      <c r="M66" s="904">
        <f>SUM(M61:N65)</f>
        <v>0</v>
      </c>
      <c r="N66" s="905"/>
      <c r="O66" s="904">
        <f>SUM(O61:P65)</f>
        <v>0</v>
      </c>
      <c r="P66" s="905"/>
      <c r="Q66" s="906">
        <f>SUM(Q61:R65)</f>
        <v>0</v>
      </c>
      <c r="R66" s="907"/>
      <c r="S66" s="253"/>
      <c r="T66" s="253"/>
      <c r="U66" s="253"/>
      <c r="V66" s="253"/>
      <c r="W66" s="253"/>
      <c r="X66" s="253"/>
      <c r="Y66" s="253"/>
      <c r="Z66" s="253"/>
      <c r="AA66" s="253"/>
    </row>
    <row r="67" spans="1:39" ht="20.100000000000001" customHeight="1" x14ac:dyDescent="0.2">
      <c r="A67" s="29"/>
      <c r="B67" s="12"/>
      <c r="C67" s="12"/>
      <c r="D67" s="12"/>
      <c r="E67" s="26"/>
      <c r="F67" s="26"/>
      <c r="G67" s="27"/>
      <c r="H67" s="27"/>
      <c r="I67" s="27"/>
      <c r="J67" s="27"/>
      <c r="K67" s="30"/>
      <c r="L67" s="30"/>
      <c r="M67" s="122"/>
      <c r="N67" s="123"/>
      <c r="O67" s="123"/>
      <c r="P67" s="123"/>
      <c r="Q67" s="123"/>
      <c r="R67" s="123"/>
      <c r="S67" s="123"/>
      <c r="V67" s="31"/>
    </row>
    <row r="68" spans="1:39" ht="12" customHeight="1" x14ac:dyDescent="0.2">
      <c r="A68" s="976" t="s">
        <v>112</v>
      </c>
      <c r="B68" s="977"/>
      <c r="C68" s="977"/>
      <c r="D68" s="977"/>
      <c r="E68" s="977"/>
      <c r="F68" s="977"/>
      <c r="G68" s="977"/>
      <c r="H68" s="977"/>
      <c r="I68" s="977"/>
      <c r="J68" s="977"/>
      <c r="K68" s="977"/>
      <c r="L68" s="977"/>
      <c r="M68" s="977"/>
      <c r="N68" s="977"/>
      <c r="O68" s="977"/>
      <c r="P68" s="977"/>
      <c r="Q68" s="977"/>
      <c r="R68" s="978"/>
      <c r="S68" s="302"/>
      <c r="T68" s="884">
        <f>IF(I70=0,0,"Retribuzione NETTA risultante dai dati digitati:")</f>
        <v>0</v>
      </c>
      <c r="U68" s="885"/>
      <c r="V68" s="885"/>
      <c r="W68" s="885"/>
      <c r="X68" s="885"/>
      <c r="Y68" s="886"/>
      <c r="Z68" s="281"/>
      <c r="AA68" s="281"/>
      <c r="AB68" s="32"/>
      <c r="AC68" s="32"/>
      <c r="AD68" s="32"/>
      <c r="AE68" s="20"/>
      <c r="AF68" s="20"/>
      <c r="AG68" s="20"/>
      <c r="AH68" s="33"/>
      <c r="AI68" s="33"/>
      <c r="AJ68" s="32"/>
      <c r="AK68" s="32"/>
      <c r="AL68" s="23"/>
      <c r="AM68" s="23"/>
    </row>
    <row r="69" spans="1:39" ht="9" customHeight="1" x14ac:dyDescent="0.2">
      <c r="A69" s="131" t="s">
        <v>421</v>
      </c>
      <c r="B69" s="839" t="s">
        <v>426</v>
      </c>
      <c r="C69" s="840"/>
      <c r="D69" s="840"/>
      <c r="E69" s="840"/>
      <c r="F69" s="840"/>
      <c r="G69" s="840"/>
      <c r="H69" s="840"/>
      <c r="I69" s="840"/>
      <c r="J69" s="918"/>
      <c r="K69" s="913" t="s">
        <v>422</v>
      </c>
      <c r="L69" s="913"/>
      <c r="M69" s="913" t="s">
        <v>423</v>
      </c>
      <c r="N69" s="913"/>
      <c r="O69" s="912" t="s">
        <v>424</v>
      </c>
      <c r="P69" s="912"/>
      <c r="Q69" s="913" t="s">
        <v>425</v>
      </c>
      <c r="R69" s="913"/>
      <c r="S69" s="302"/>
      <c r="T69" s="887"/>
      <c r="U69" s="888"/>
      <c r="V69" s="888"/>
      <c r="W69" s="888"/>
      <c r="X69" s="888"/>
      <c r="Y69" s="889"/>
      <c r="Z69" s="281"/>
      <c r="AA69" s="281"/>
      <c r="AB69" s="32"/>
      <c r="AC69" s="32"/>
      <c r="AD69" s="32"/>
      <c r="AE69" s="20"/>
      <c r="AF69" s="20"/>
      <c r="AG69" s="20"/>
      <c r="AH69" s="33"/>
      <c r="AI69" s="33"/>
      <c r="AJ69" s="32"/>
      <c r="AK69" s="32"/>
      <c r="AL69" s="23"/>
      <c r="AM69" s="23"/>
    </row>
    <row r="70" spans="1:39" ht="12" customHeight="1" x14ac:dyDescent="0.2">
      <c r="A70" s="319">
        <f>PRONTUARIO!B109</f>
        <v>0</v>
      </c>
      <c r="B70" s="307">
        <f>IF(A70=0,0,PRONTUARIO!B18)</f>
        <v>0</v>
      </c>
      <c r="C70" s="308"/>
      <c r="D70" s="308"/>
      <c r="E70" s="308"/>
      <c r="F70" s="309"/>
      <c r="G70" s="310"/>
      <c r="H70" s="311"/>
      <c r="I70" s="1084">
        <f>PRONTUARIO!Z18</f>
        <v>0</v>
      </c>
      <c r="J70" s="1085"/>
      <c r="K70" s="1177">
        <f>IF(I70=0,0,IF(O66=0,0,IF(A70=2,I70,I70/O66)))</f>
        <v>0</v>
      </c>
      <c r="L70" s="1177"/>
      <c r="M70" s="1177">
        <f>K70*K66</f>
        <v>0</v>
      </c>
      <c r="N70" s="1177"/>
      <c r="O70" s="1177">
        <f>IF(A70=1,I70,O66*I70)</f>
        <v>0</v>
      </c>
      <c r="P70" s="1177"/>
      <c r="Q70" s="1177">
        <f>O70*12</f>
        <v>0</v>
      </c>
      <c r="R70" s="1177"/>
      <c r="S70" s="300"/>
      <c r="T70" s="1009">
        <f>IF(I70=0,0,IF(A70=1,"Retribuzione mensile","Retribuzione oraria"))</f>
        <v>0</v>
      </c>
      <c r="U70" s="1010"/>
      <c r="V70" s="1010"/>
      <c r="W70" s="1011"/>
      <c r="X70" s="902">
        <f>IF(A70=1,O70,I70)</f>
        <v>0</v>
      </c>
      <c r="Y70" s="903"/>
      <c r="Z70" s="183"/>
      <c r="AA70" s="183"/>
      <c r="AB70" s="32"/>
      <c r="AC70" s="32"/>
      <c r="AD70" s="32"/>
      <c r="AE70" s="32"/>
      <c r="AF70" s="32"/>
      <c r="AG70" s="32"/>
      <c r="AH70" s="32"/>
      <c r="AI70" s="32"/>
      <c r="AJ70" s="32"/>
      <c r="AK70" s="32"/>
      <c r="AL70" s="23"/>
      <c r="AM70" s="23"/>
    </row>
    <row r="71" spans="1:39" ht="8.1" customHeight="1" x14ac:dyDescent="0.2">
      <c r="A71" s="130"/>
      <c r="B71" s="1092" t="str">
        <f>IF(A72=0,0,PRONTUARIO!B21)</f>
        <v>Non viene fornito né vitto né alloggio</v>
      </c>
      <c r="C71" s="1093"/>
      <c r="D71" s="316" t="s">
        <v>157</v>
      </c>
      <c r="E71" s="317" t="s">
        <v>575</v>
      </c>
      <c r="F71" s="317" t="s">
        <v>576</v>
      </c>
      <c r="G71" s="1072" t="s">
        <v>577</v>
      </c>
      <c r="H71" s="1073"/>
      <c r="I71" s="1072" t="s">
        <v>578</v>
      </c>
      <c r="J71" s="1073"/>
      <c r="K71" s="1178">
        <f>F72</f>
        <v>0</v>
      </c>
      <c r="L71" s="1179"/>
      <c r="M71" s="1178">
        <f>G72/6</f>
        <v>0</v>
      </c>
      <c r="N71" s="1179"/>
      <c r="O71" s="1178">
        <f>G72</f>
        <v>0</v>
      </c>
      <c r="P71" s="1179"/>
      <c r="Q71" s="1178">
        <f>I72</f>
        <v>0</v>
      </c>
      <c r="R71" s="1179"/>
      <c r="S71" s="300"/>
      <c r="T71" s="300"/>
      <c r="U71" s="312"/>
      <c r="V71" s="312"/>
      <c r="W71" s="313"/>
      <c r="X71" s="314"/>
      <c r="Y71" s="315"/>
      <c r="Z71" s="183"/>
      <c r="AA71" s="183"/>
      <c r="AB71" s="32"/>
      <c r="AC71" s="32"/>
      <c r="AD71" s="32"/>
      <c r="AE71" s="32"/>
      <c r="AF71" s="32"/>
      <c r="AG71" s="32"/>
      <c r="AH71" s="32"/>
      <c r="AI71" s="32"/>
      <c r="AJ71" s="32"/>
      <c r="AK71" s="32"/>
      <c r="AL71" s="23"/>
      <c r="AM71" s="23"/>
    </row>
    <row r="72" spans="1:39" ht="12" customHeight="1" x14ac:dyDescent="0.2">
      <c r="A72" s="129">
        <f>PRONTUARIO!B117</f>
        <v>1</v>
      </c>
      <c r="B72" s="1094"/>
      <c r="C72" s="1095"/>
      <c r="D72" s="306">
        <f>PRONTUARIO!Z21</f>
        <v>0</v>
      </c>
      <c r="E72" s="318">
        <f>IF(A72=0,0,IF(A72=2,V13,IF(A72=3,X13,IF(A72=4,Z13,IF(A72=5,AB13,IF(A72=6,X13+Z13,IF(A72=7,X13+AB13,IF(A72=8,Z13+AB13,0))))))))</f>
        <v>0</v>
      </c>
      <c r="F72" s="1174">
        <f>IF(M66=0,0,(D72*E72)/K66)</f>
        <v>0</v>
      </c>
      <c r="G72" s="1172">
        <f>(D72*52/12)*E72</f>
        <v>0</v>
      </c>
      <c r="H72" s="1173"/>
      <c r="I72" s="1175">
        <f>G72*12</f>
        <v>0</v>
      </c>
      <c r="J72" s="1176"/>
      <c r="K72" s="1178"/>
      <c r="L72" s="1179"/>
      <c r="M72" s="1178"/>
      <c r="N72" s="1179"/>
      <c r="O72" s="1178"/>
      <c r="P72" s="1179"/>
      <c r="Q72" s="1178"/>
      <c r="R72" s="1179"/>
      <c r="S72" s="301"/>
      <c r="T72" s="881">
        <f>IF(I70=0,0,"Quota contributi a carico Colf")</f>
        <v>0</v>
      </c>
      <c r="U72" s="882"/>
      <c r="V72" s="882"/>
      <c r="W72" s="883"/>
      <c r="X72" s="890">
        <f>IF(A70=1,-M83,-I83)</f>
        <v>0</v>
      </c>
      <c r="Y72" s="891"/>
      <c r="Z72" s="183"/>
      <c r="AA72" s="183"/>
      <c r="AB72" s="32"/>
      <c r="AC72" s="32"/>
      <c r="AD72" s="32"/>
      <c r="AE72" s="32"/>
      <c r="AF72" s="32"/>
      <c r="AG72" s="32"/>
      <c r="AH72" s="32"/>
      <c r="AI72" s="32"/>
      <c r="AJ72" s="32"/>
      <c r="AK72" s="32"/>
      <c r="AL72" s="23"/>
      <c r="AM72" s="23"/>
    </row>
    <row r="73" spans="1:39" ht="12" customHeight="1" x14ac:dyDescent="0.2">
      <c r="A73" s="979" t="s">
        <v>427</v>
      </c>
      <c r="B73" s="979"/>
      <c r="C73" s="979"/>
      <c r="D73" s="979"/>
      <c r="E73" s="979"/>
      <c r="F73" s="979"/>
      <c r="G73" s="979"/>
      <c r="H73" s="979"/>
      <c r="I73" s="979"/>
      <c r="J73" s="980"/>
      <c r="K73" s="1180">
        <f>IF(K66=0,0,IF(M73=0,0,M73/K66))</f>
        <v>0</v>
      </c>
      <c r="L73" s="1180"/>
      <c r="M73" s="1182">
        <f>Q73/52</f>
        <v>0</v>
      </c>
      <c r="N73" s="1183"/>
      <c r="O73" s="1185">
        <f>O70/12</f>
        <v>0</v>
      </c>
      <c r="P73" s="1186"/>
      <c r="Q73" s="1185">
        <f>O70</f>
        <v>0</v>
      </c>
      <c r="R73" s="1186"/>
      <c r="S73" s="299"/>
      <c r="T73" s="303">
        <f>IF(I70=0,0,IF(A70=1,"Retribuzione MENSILE Netta","Retribuzione ORARIA Netta"))</f>
        <v>0</v>
      </c>
      <c r="U73" s="304"/>
      <c r="V73" s="304"/>
      <c r="W73" s="304"/>
      <c r="X73" s="900">
        <f>SUM(X70:Y72)</f>
        <v>0</v>
      </c>
      <c r="Y73" s="901"/>
      <c r="Z73" s="183"/>
      <c r="AA73" s="183"/>
      <c r="AB73" s="32"/>
      <c r="AC73" s="32"/>
      <c r="AD73" s="32"/>
      <c r="AE73" s="32"/>
      <c r="AF73" s="32"/>
      <c r="AG73" s="32"/>
      <c r="AH73" s="32"/>
      <c r="AI73" s="32"/>
      <c r="AJ73" s="32"/>
      <c r="AK73" s="32"/>
      <c r="AL73" s="23"/>
      <c r="AM73" s="23"/>
    </row>
    <row r="74" spans="1:39" ht="12" customHeight="1" x14ac:dyDescent="0.2">
      <c r="A74" s="1070" t="s">
        <v>428</v>
      </c>
      <c r="B74" s="1070"/>
      <c r="C74" s="1070"/>
      <c r="D74" s="1070"/>
      <c r="E74" s="1070"/>
      <c r="F74" s="1070"/>
      <c r="G74" s="1070"/>
      <c r="H74" s="1070"/>
      <c r="I74" s="1070"/>
      <c r="J74" s="1071"/>
      <c r="K74" s="1180">
        <f>IF(M74=0,0,M74/K66)</f>
        <v>0</v>
      </c>
      <c r="L74" s="1180"/>
      <c r="M74" s="1182">
        <f>G72/52</f>
        <v>0</v>
      </c>
      <c r="N74" s="1183"/>
      <c r="O74" s="1185">
        <f>G72/12</f>
        <v>0</v>
      </c>
      <c r="P74" s="1186"/>
      <c r="Q74" s="1185">
        <f>G72</f>
        <v>0</v>
      </c>
      <c r="R74" s="1186"/>
      <c r="X74" s="183"/>
      <c r="Y74" s="183"/>
      <c r="Z74" s="183"/>
      <c r="AA74" s="183"/>
      <c r="AB74" s="32"/>
      <c r="AC74" s="32"/>
      <c r="AD74" s="32"/>
      <c r="AE74" s="32"/>
      <c r="AF74" s="32"/>
      <c r="AG74" s="32"/>
      <c r="AH74" s="32"/>
      <c r="AI74" s="32"/>
      <c r="AJ74" s="32"/>
      <c r="AK74" s="32"/>
      <c r="AL74" s="23"/>
      <c r="AM74" s="23"/>
    </row>
    <row r="75" spans="1:39" ht="12" customHeight="1" x14ac:dyDescent="0.2">
      <c r="A75" s="981" t="s">
        <v>120</v>
      </c>
      <c r="B75" s="982"/>
      <c r="C75" s="982"/>
      <c r="D75" s="982"/>
      <c r="E75" s="982"/>
      <c r="F75" s="982"/>
      <c r="G75" s="982"/>
      <c r="H75" s="982"/>
      <c r="I75" s="982"/>
      <c r="J75" s="983"/>
      <c r="K75" s="1181">
        <f>SUM(K70:L74)</f>
        <v>0</v>
      </c>
      <c r="L75" s="1181"/>
      <c r="M75" s="1181">
        <f t="shared" ref="M75" si="8">SUM(M70:N74)</f>
        <v>0</v>
      </c>
      <c r="N75" s="1181"/>
      <c r="O75" s="1181">
        <f t="shared" ref="O75" si="9">SUM(O70:P74)</f>
        <v>0</v>
      </c>
      <c r="P75" s="1181"/>
      <c r="Q75" s="1181">
        <f t="shared" ref="Q75" si="10">SUM(Q70:R74)</f>
        <v>0</v>
      </c>
      <c r="R75" s="1181"/>
      <c r="S75" s="124"/>
      <c r="T75" s="32"/>
      <c r="U75" s="32"/>
      <c r="V75" s="32"/>
      <c r="W75" s="32"/>
      <c r="X75" s="32"/>
      <c r="Y75" s="32"/>
      <c r="Z75" s="32"/>
      <c r="AA75" s="32"/>
      <c r="AB75" s="32"/>
      <c r="AC75" s="32"/>
      <c r="AD75" s="32"/>
      <c r="AE75" s="32"/>
      <c r="AF75" s="32"/>
      <c r="AG75" s="32"/>
      <c r="AH75" s="32"/>
      <c r="AI75" s="32"/>
      <c r="AJ75" s="32"/>
      <c r="AK75" s="32"/>
      <c r="AL75" s="23"/>
      <c r="AM75" s="23"/>
    </row>
    <row r="76" spans="1:39" ht="12" customHeight="1" x14ac:dyDescent="0.2">
      <c r="A76" s="979" t="s">
        <v>111</v>
      </c>
      <c r="B76" s="979"/>
      <c r="C76" s="979"/>
      <c r="D76" s="979"/>
      <c r="E76" s="979"/>
      <c r="F76" s="979"/>
      <c r="G76" s="979"/>
      <c r="H76" s="979"/>
      <c r="I76" s="979"/>
      <c r="J76" s="980"/>
      <c r="K76" s="1182">
        <f>IF(K66=0,0,IF(M76=0,0,M76/K66))</f>
        <v>0</v>
      </c>
      <c r="L76" s="1183"/>
      <c r="M76" s="1182">
        <f>Q76/52</f>
        <v>0</v>
      </c>
      <c r="N76" s="1183"/>
      <c r="O76" s="1182">
        <f>Q76/12</f>
        <v>0</v>
      </c>
      <c r="P76" s="1183"/>
      <c r="Q76" s="1182">
        <f>Q75/13.5</f>
        <v>0</v>
      </c>
      <c r="R76" s="1183"/>
      <c r="S76" s="124"/>
      <c r="T76" s="32"/>
      <c r="U76" s="32"/>
      <c r="V76" s="32"/>
      <c r="W76" s="32"/>
      <c r="X76" s="32"/>
      <c r="Y76" s="32"/>
      <c r="Z76" s="32"/>
      <c r="AA76" s="32"/>
      <c r="AB76" s="32"/>
      <c r="AC76" s="32"/>
      <c r="AD76" s="32"/>
      <c r="AE76" s="32"/>
      <c r="AF76" s="32"/>
      <c r="AG76" s="32"/>
      <c r="AH76" s="32"/>
      <c r="AI76" s="32"/>
      <c r="AJ76" s="32"/>
      <c r="AK76" s="32"/>
      <c r="AL76" s="23"/>
      <c r="AM76" s="23"/>
    </row>
    <row r="77" spans="1:39" ht="12" customHeight="1" x14ac:dyDescent="0.2">
      <c r="A77" s="1070" t="s">
        <v>429</v>
      </c>
      <c r="B77" s="1070"/>
      <c r="C77" s="1070"/>
      <c r="D77" s="1070"/>
      <c r="E77" s="1070"/>
      <c r="F77" s="1070"/>
      <c r="G77" s="1070"/>
      <c r="H77" s="1070"/>
      <c r="I77" s="1070"/>
      <c r="J77" s="1071"/>
      <c r="K77" s="1180">
        <f>I82+I84</f>
        <v>0</v>
      </c>
      <c r="L77" s="1180"/>
      <c r="M77" s="1182">
        <f>K77*K66</f>
        <v>0</v>
      </c>
      <c r="N77" s="1183"/>
      <c r="O77" s="1185">
        <f>M82+M84</f>
        <v>0</v>
      </c>
      <c r="P77" s="1186"/>
      <c r="Q77" s="1182">
        <f>O82+O84</f>
        <v>0</v>
      </c>
      <c r="R77" s="1183"/>
      <c r="S77" s="124"/>
      <c r="T77" s="32"/>
      <c r="U77" s="32"/>
      <c r="V77" s="32"/>
      <c r="W77" s="32"/>
      <c r="X77" s="32"/>
      <c r="Y77" s="32"/>
      <c r="Z77" s="32"/>
      <c r="AA77" s="32"/>
      <c r="AB77" s="32"/>
      <c r="AC77" s="32"/>
      <c r="AD77" s="32"/>
      <c r="AE77" s="32"/>
      <c r="AF77" s="32"/>
      <c r="AG77" s="32"/>
      <c r="AH77" s="32"/>
      <c r="AI77" s="32"/>
      <c r="AJ77" s="32"/>
      <c r="AK77" s="32"/>
      <c r="AL77" s="23"/>
      <c r="AM77" s="23"/>
    </row>
    <row r="78" spans="1:39" ht="12" customHeight="1" x14ac:dyDescent="0.2">
      <c r="A78" s="1061" t="s">
        <v>121</v>
      </c>
      <c r="B78" s="1062"/>
      <c r="C78" s="1062"/>
      <c r="D78" s="1062"/>
      <c r="E78" s="1062"/>
      <c r="F78" s="1062"/>
      <c r="G78" s="1062"/>
      <c r="H78" s="1062"/>
      <c r="I78" s="1062"/>
      <c r="J78" s="1063"/>
      <c r="K78" s="1184">
        <f>SUM(K75:L77)</f>
        <v>0</v>
      </c>
      <c r="L78" s="1184"/>
      <c r="M78" s="1184">
        <f t="shared" ref="M78" si="11">SUM(M75:N77)</f>
        <v>0</v>
      </c>
      <c r="N78" s="1184"/>
      <c r="O78" s="1184">
        <f t="shared" ref="O78" si="12">SUM(O75:P77)</f>
        <v>0</v>
      </c>
      <c r="P78" s="1184"/>
      <c r="Q78" s="1184">
        <f t="shared" ref="Q78" si="13">SUM(Q75:R77)</f>
        <v>0</v>
      </c>
      <c r="R78" s="1184"/>
      <c r="S78" s="124"/>
      <c r="T78" s="32"/>
      <c r="U78" s="32"/>
      <c r="V78" s="32"/>
      <c r="W78" s="32"/>
      <c r="X78" s="32"/>
      <c r="Y78" s="32"/>
      <c r="Z78" s="32"/>
      <c r="AA78" s="32"/>
      <c r="AB78" s="32"/>
      <c r="AE78" s="32"/>
      <c r="AF78" s="32"/>
      <c r="AG78" s="32"/>
      <c r="AH78" s="32"/>
      <c r="AI78" s="32"/>
      <c r="AJ78" s="32"/>
      <c r="AK78" s="32"/>
      <c r="AL78" s="23"/>
      <c r="AM78" s="23"/>
    </row>
    <row r="79" spans="1:39" ht="20.100000000000001" customHeight="1" x14ac:dyDescent="0.2">
      <c r="A79" s="123"/>
      <c r="B79" s="123"/>
      <c r="C79" s="123"/>
      <c r="D79" s="123"/>
      <c r="E79" s="123"/>
      <c r="F79" s="123"/>
      <c r="G79" s="123"/>
      <c r="H79" s="123"/>
      <c r="I79" s="123"/>
      <c r="J79" s="123"/>
      <c r="K79" s="123"/>
      <c r="L79" s="123"/>
      <c r="M79" s="124"/>
      <c r="N79" s="12"/>
      <c r="O79" s="12"/>
      <c r="P79" s="12"/>
      <c r="Q79" s="124"/>
      <c r="R79" s="124"/>
      <c r="S79" s="124"/>
      <c r="T79" s="32"/>
      <c r="U79" s="32"/>
      <c r="V79" s="32"/>
      <c r="W79" s="32"/>
      <c r="X79" s="32"/>
      <c r="Y79" s="32"/>
      <c r="Z79" s="32"/>
      <c r="AA79" s="32"/>
      <c r="AB79" s="32"/>
      <c r="AE79" s="32"/>
      <c r="AF79" s="32"/>
      <c r="AG79" s="32"/>
      <c r="AH79" s="32"/>
      <c r="AI79" s="32"/>
      <c r="AJ79" s="32"/>
      <c r="AK79" s="32"/>
      <c r="AL79" s="23"/>
      <c r="AM79" s="23"/>
    </row>
    <row r="80" spans="1:39" ht="12" customHeight="1" x14ac:dyDescent="0.2">
      <c r="A80" s="976" t="s">
        <v>450</v>
      </c>
      <c r="B80" s="977"/>
      <c r="C80" s="977"/>
      <c r="D80" s="977"/>
      <c r="E80" s="977"/>
      <c r="F80" s="978"/>
      <c r="G80" s="1057" t="s">
        <v>453</v>
      </c>
      <c r="H80" s="967"/>
      <c r="I80" s="1057" t="s">
        <v>439</v>
      </c>
      <c r="J80" s="967"/>
      <c r="K80" s="966" t="s">
        <v>451</v>
      </c>
      <c r="L80" s="967"/>
      <c r="M80" s="966" t="s">
        <v>461</v>
      </c>
      <c r="N80" s="967"/>
      <c r="O80" s="966" t="s">
        <v>462</v>
      </c>
      <c r="P80" s="967"/>
      <c r="Q80" s="1007" t="s">
        <v>621</v>
      </c>
      <c r="R80" s="1008"/>
      <c r="S80" s="1008"/>
      <c r="T80" s="1008"/>
      <c r="U80" s="253"/>
      <c r="V80" s="253"/>
      <c r="W80" s="253"/>
      <c r="X80" s="253"/>
      <c r="Y80" s="253"/>
      <c r="Z80" s="253"/>
      <c r="AA80" s="253"/>
      <c r="AB80" s="253"/>
      <c r="AC80" s="253"/>
      <c r="AD80" s="253"/>
      <c r="AE80" s="32"/>
      <c r="AF80" s="32"/>
      <c r="AG80" s="32"/>
      <c r="AH80" s="32"/>
      <c r="AI80" s="32"/>
      <c r="AJ80" s="32"/>
      <c r="AK80" s="32"/>
      <c r="AL80" s="23"/>
      <c r="AM80" s="23"/>
    </row>
    <row r="81" spans="1:42" ht="12" customHeight="1" x14ac:dyDescent="0.2">
      <c r="A81" s="1064"/>
      <c r="B81" s="1065"/>
      <c r="C81" s="1065"/>
      <c r="D81" s="1065"/>
      <c r="E81" s="1065"/>
      <c r="F81" s="1066"/>
      <c r="G81" s="1058">
        <f>K75</f>
        <v>0</v>
      </c>
      <c r="H81" s="975"/>
      <c r="I81" s="1059">
        <f>IF(G81=0,0,IF(A72=0,0,K66))</f>
        <v>0</v>
      </c>
      <c r="J81" s="1060"/>
      <c r="K81" s="974">
        <f>I81*13</f>
        <v>0</v>
      </c>
      <c r="L81" s="975"/>
      <c r="M81" s="974">
        <f>IF(K81=0,0,K81/3)</f>
        <v>0</v>
      </c>
      <c r="N81" s="975"/>
      <c r="O81" s="974">
        <f>I81*52</f>
        <v>0</v>
      </c>
      <c r="P81" s="975"/>
      <c r="Q81" s="1007"/>
      <c r="R81" s="1008"/>
      <c r="S81" s="1008"/>
      <c r="T81" s="1008"/>
      <c r="U81" s="253"/>
      <c r="V81" s="253"/>
      <c r="W81" s="253"/>
      <c r="X81" s="253"/>
      <c r="Y81" s="253"/>
      <c r="Z81" s="253"/>
      <c r="AA81" s="253"/>
      <c r="AB81" s="253"/>
      <c r="AC81" s="253"/>
      <c r="AD81" s="253"/>
      <c r="AE81" s="32"/>
      <c r="AF81" s="32"/>
      <c r="AG81" s="32"/>
      <c r="AH81" s="32"/>
      <c r="AI81" s="32"/>
      <c r="AJ81" s="32"/>
      <c r="AK81" s="32"/>
      <c r="AL81" s="23"/>
      <c r="AM81" s="23"/>
    </row>
    <row r="82" spans="1:42" ht="12" customHeight="1" x14ac:dyDescent="0.2">
      <c r="A82" s="992" t="s">
        <v>429</v>
      </c>
      <c r="B82" s="979"/>
      <c r="C82" s="979"/>
      <c r="D82" s="979"/>
      <c r="E82" s="979"/>
      <c r="F82" s="979"/>
      <c r="G82" s="1055" t="s">
        <v>454</v>
      </c>
      <c r="H82" s="1055"/>
      <c r="I82" s="1015">
        <f>IF(I70=0,0,IF(I57=2,0,IF(I81=0,0,IF(I81&gt;24,AB7+AD4,IF(I81&lt;25,IF(G81&lt;X4+0.01,AB4+AD4,IF($V$78&gt;X5,AB6+AD4,AB5+AD4)))))))</f>
        <v>0</v>
      </c>
      <c r="J82" s="1016"/>
      <c r="K82" s="968">
        <f>I82*K81</f>
        <v>0</v>
      </c>
      <c r="L82" s="969"/>
      <c r="M82" s="968">
        <f>O82/12</f>
        <v>0</v>
      </c>
      <c r="N82" s="969"/>
      <c r="O82" s="968">
        <f>I82*O81</f>
        <v>0</v>
      </c>
      <c r="P82" s="969"/>
      <c r="Q82" s="1007"/>
      <c r="R82" s="1008"/>
      <c r="S82" s="1008"/>
      <c r="T82" s="1008"/>
      <c r="U82" s="253"/>
      <c r="V82" s="253"/>
      <c r="W82" s="253"/>
      <c r="X82" s="253"/>
      <c r="Y82" s="253"/>
      <c r="Z82" s="253"/>
      <c r="AA82" s="253"/>
      <c r="AB82" s="253"/>
      <c r="AC82" s="253"/>
      <c r="AD82" s="253"/>
      <c r="AE82" s="32"/>
      <c r="AF82" s="32"/>
      <c r="AG82" s="32"/>
      <c r="AH82" s="32"/>
      <c r="AI82" s="32"/>
      <c r="AJ82" s="32"/>
      <c r="AK82" s="32"/>
      <c r="AL82" s="23"/>
      <c r="AM82" s="23"/>
    </row>
    <row r="83" spans="1:42" ht="12" customHeight="1" x14ac:dyDescent="0.2">
      <c r="A83" s="1013" t="s">
        <v>452</v>
      </c>
      <c r="B83" s="1014"/>
      <c r="C83" s="1014"/>
      <c r="D83" s="1014"/>
      <c r="E83" s="1014"/>
      <c r="F83" s="1014"/>
      <c r="G83" s="1056"/>
      <c r="H83" s="1056"/>
      <c r="I83" s="1017">
        <f>IF(I70=0,0,IF(I57=2,0,IF(I81=0,0,IF(I81&gt;24,Z7+AA4,IF(I81&lt;25,IF(G81&lt;X4+0.01,Z4+AA4,IF($V$78&gt;X5,Z6+AA4,Z5+AA4)))))))</f>
        <v>0</v>
      </c>
      <c r="J83" s="1018"/>
      <c r="K83" s="970">
        <f>I83*K81</f>
        <v>0</v>
      </c>
      <c r="L83" s="971"/>
      <c r="M83" s="970">
        <f>O83/12</f>
        <v>0</v>
      </c>
      <c r="N83" s="971"/>
      <c r="O83" s="970">
        <f>I83*O81</f>
        <v>0</v>
      </c>
      <c r="P83" s="971"/>
      <c r="Q83" s="1007"/>
      <c r="R83" s="1008"/>
      <c r="S83" s="1008"/>
      <c r="T83" s="1008"/>
      <c r="U83" s="253"/>
      <c r="V83" s="253"/>
      <c r="W83" s="253"/>
      <c r="X83" s="253"/>
      <c r="Y83" s="253"/>
      <c r="Z83" s="253"/>
      <c r="AA83" s="253"/>
      <c r="AB83" s="253"/>
      <c r="AC83" s="253"/>
      <c r="AD83" s="253"/>
      <c r="AE83" s="32"/>
      <c r="AF83" s="32"/>
      <c r="AG83" s="32"/>
      <c r="AH83" s="32"/>
      <c r="AI83" s="32"/>
      <c r="AJ83" s="32"/>
      <c r="AK83" s="32"/>
      <c r="AL83" s="23"/>
      <c r="AM83" s="23"/>
    </row>
    <row r="84" spans="1:42" ht="12" customHeight="1" x14ac:dyDescent="0.2">
      <c r="A84" s="992" t="s">
        <v>429</v>
      </c>
      <c r="B84" s="979"/>
      <c r="C84" s="979"/>
      <c r="D84" s="979"/>
      <c r="E84" s="979"/>
      <c r="F84" s="979"/>
      <c r="G84" s="1055" t="s">
        <v>454</v>
      </c>
      <c r="H84" s="1055"/>
      <c r="I84" s="1015">
        <f>IF(I70=0,0,IF(I57=0,0,IF(I57&lt;&gt;2,0,IF(I81&gt;24,AC7+AD4,IF(I81&lt;25,IF(G81&lt;X4+0.01,AC4+AD4,IF($V$78&gt;X5,AC6+AD4,AC5+AD4)))))))</f>
        <v>0</v>
      </c>
      <c r="J84" s="1016"/>
      <c r="K84" s="968">
        <f>I84*K81</f>
        <v>0</v>
      </c>
      <c r="L84" s="969"/>
      <c r="M84" s="968">
        <f>K84/3</f>
        <v>0</v>
      </c>
      <c r="N84" s="969"/>
      <c r="O84" s="968">
        <f>K84*4</f>
        <v>0</v>
      </c>
      <c r="P84" s="969"/>
      <c r="Q84" s="1007"/>
      <c r="R84" s="1008"/>
      <c r="S84" s="1008"/>
      <c r="T84" s="1008"/>
      <c r="U84" s="253"/>
      <c r="V84" s="253"/>
      <c r="W84" s="253"/>
      <c r="X84" s="253"/>
      <c r="Y84" s="253"/>
      <c r="Z84" s="253"/>
      <c r="AA84" s="253"/>
      <c r="AB84" s="253"/>
      <c r="AC84" s="253"/>
      <c r="AD84" s="253"/>
      <c r="AE84" s="32"/>
      <c r="AF84" s="32"/>
      <c r="AG84" s="32"/>
      <c r="AH84" s="32"/>
      <c r="AI84" s="32"/>
      <c r="AJ84" s="32"/>
      <c r="AK84" s="32"/>
      <c r="AL84" s="23"/>
      <c r="AM84" s="23"/>
    </row>
    <row r="85" spans="1:42" ht="12" customHeight="1" x14ac:dyDescent="0.2">
      <c r="A85" s="1013" t="s">
        <v>452</v>
      </c>
      <c r="B85" s="1014"/>
      <c r="C85" s="1014"/>
      <c r="D85" s="1014"/>
      <c r="E85" s="1014"/>
      <c r="F85" s="1014"/>
      <c r="G85" s="1056"/>
      <c r="H85" s="1056"/>
      <c r="I85" s="1017">
        <f>IF(I70=0,0,IF(I57=0,0,IF(I57&lt;&gt;2,0,IF(I81&gt;24,Z7+AA4,IF(I81&lt;25,IF(G81&lt;X4+0.01,Z4+AA4,IF($V$78&gt;X5,Z6+AA4,Z5+AA4)))))))</f>
        <v>0</v>
      </c>
      <c r="J85" s="1018"/>
      <c r="K85" s="970">
        <f>I85*K81</f>
        <v>0</v>
      </c>
      <c r="L85" s="971"/>
      <c r="M85" s="970">
        <f>K85/3</f>
        <v>0</v>
      </c>
      <c r="N85" s="971"/>
      <c r="O85" s="970">
        <f>K85*4</f>
        <v>0</v>
      </c>
      <c r="P85" s="971"/>
      <c r="Q85" s="1007"/>
      <c r="R85" s="1008"/>
      <c r="S85" s="1008"/>
      <c r="T85" s="1008"/>
      <c r="U85" s="253"/>
      <c r="V85" s="253"/>
      <c r="W85" s="253"/>
      <c r="X85" s="253"/>
      <c r="Y85" s="253"/>
      <c r="Z85" s="253"/>
      <c r="AA85" s="253"/>
      <c r="AB85" s="253"/>
      <c r="AC85" s="253"/>
      <c r="AD85" s="253"/>
      <c r="AE85" s="32"/>
      <c r="AF85" s="32"/>
      <c r="AG85" s="32"/>
      <c r="AH85" s="32"/>
      <c r="AI85" s="32"/>
      <c r="AJ85" s="32"/>
      <c r="AK85" s="32"/>
      <c r="AL85" s="23"/>
      <c r="AM85" s="23"/>
    </row>
    <row r="86" spans="1:42" ht="12" customHeight="1" x14ac:dyDescent="0.2">
      <c r="A86" s="1032" t="s">
        <v>99</v>
      </c>
      <c r="B86" s="1033"/>
      <c r="C86" s="1033"/>
      <c r="D86" s="1033"/>
      <c r="E86" s="1033"/>
      <c r="F86" s="1033"/>
      <c r="G86" s="1033"/>
      <c r="H86" s="1033"/>
      <c r="I86" s="1033"/>
      <c r="J86" s="1034"/>
      <c r="K86" s="972">
        <f>SUM(K82:L85)</f>
        <v>0</v>
      </c>
      <c r="L86" s="973"/>
      <c r="M86" s="972">
        <f>SUM(M82:N85)</f>
        <v>0</v>
      </c>
      <c r="N86" s="973"/>
      <c r="O86" s="972">
        <f>SUM(O82:P85)</f>
        <v>0</v>
      </c>
      <c r="P86" s="973"/>
      <c r="Q86" s="371"/>
      <c r="R86" s="253"/>
      <c r="S86" s="253"/>
      <c r="T86" s="253"/>
      <c r="U86" s="253"/>
      <c r="V86" s="253"/>
      <c r="W86" s="253"/>
      <c r="X86" s="253"/>
      <c r="Y86" s="253"/>
      <c r="Z86" s="253"/>
      <c r="AA86" s="253"/>
      <c r="AB86" s="253"/>
      <c r="AC86" s="253"/>
      <c r="AD86" s="253"/>
      <c r="AE86" s="32"/>
      <c r="AF86" s="32"/>
      <c r="AG86" s="32"/>
      <c r="AH86" s="32"/>
      <c r="AI86" s="32"/>
      <c r="AJ86" s="32"/>
      <c r="AK86" s="32"/>
      <c r="AL86" s="23"/>
      <c r="AM86" s="23"/>
    </row>
    <row r="87" spans="1:42" ht="20.100000000000001" customHeight="1" x14ac:dyDescent="0.2">
      <c r="A87" s="165"/>
      <c r="B87" s="165"/>
      <c r="C87" s="165"/>
      <c r="D87" s="165"/>
      <c r="E87" s="165"/>
      <c r="F87" s="165"/>
      <c r="G87" s="165"/>
      <c r="H87" s="165"/>
      <c r="I87" s="165"/>
      <c r="J87" s="165"/>
      <c r="K87" s="123"/>
      <c r="L87" s="123"/>
      <c r="M87" s="124"/>
      <c r="N87" s="12"/>
      <c r="O87" s="12"/>
      <c r="P87" s="12"/>
      <c r="Q87" s="124"/>
      <c r="R87" s="124"/>
      <c r="S87" s="124"/>
      <c r="T87" s="32"/>
      <c r="U87" s="32"/>
      <c r="V87" s="32"/>
      <c r="W87" s="32"/>
      <c r="X87" s="32"/>
      <c r="Y87" s="32"/>
      <c r="Z87" s="32"/>
      <c r="AA87" s="32"/>
      <c r="AB87" s="32"/>
      <c r="AC87" s="32"/>
      <c r="AD87" s="32"/>
      <c r="AE87" s="32"/>
      <c r="AF87" s="32"/>
      <c r="AG87" s="32"/>
      <c r="AH87" s="32"/>
      <c r="AI87" s="32"/>
      <c r="AJ87" s="32"/>
      <c r="AK87" s="32"/>
      <c r="AL87" s="23"/>
      <c r="AM87" s="23"/>
    </row>
    <row r="88" spans="1:42" ht="12" customHeight="1" x14ac:dyDescent="0.2">
      <c r="A88" s="1047" t="s">
        <v>433</v>
      </c>
      <c r="B88" s="1048"/>
      <c r="C88" s="1048"/>
      <c r="D88" s="1048"/>
      <c r="E88" s="1048"/>
      <c r="F88" s="1048"/>
      <c r="G88" s="1048"/>
      <c r="H88" s="1048"/>
      <c r="I88" s="1048"/>
      <c r="J88" s="1048"/>
      <c r="K88" s="1053">
        <f>K70+K72</f>
        <v>0</v>
      </c>
      <c r="L88" s="1054"/>
      <c r="S88" s="32"/>
      <c r="T88" s="32"/>
      <c r="U88" s="32"/>
      <c r="V88" s="32"/>
      <c r="W88" s="32"/>
      <c r="X88" s="32"/>
      <c r="Y88" s="32"/>
      <c r="Z88" s="32"/>
      <c r="AA88" s="32"/>
      <c r="AB88" s="32"/>
      <c r="AC88" s="32"/>
      <c r="AD88" s="32"/>
      <c r="AE88" s="32"/>
      <c r="AF88" s="32"/>
      <c r="AG88" s="32"/>
      <c r="AH88" s="32"/>
      <c r="AI88" s="32"/>
      <c r="AJ88" s="32"/>
      <c r="AK88" s="32"/>
      <c r="AL88" s="23"/>
      <c r="AM88" s="23"/>
    </row>
    <row r="89" spans="1:42" ht="12" customHeight="1" x14ac:dyDescent="0.2">
      <c r="A89" s="145" t="s">
        <v>430</v>
      </c>
      <c r="B89" s="146"/>
      <c r="C89" s="146"/>
      <c r="D89" s="166"/>
      <c r="E89" s="167"/>
      <c r="F89" s="167"/>
      <c r="G89" s="167"/>
      <c r="H89" s="168"/>
      <c r="I89" s="1051">
        <v>1.25</v>
      </c>
      <c r="J89" s="1052"/>
      <c r="K89" s="1050">
        <f>K88*I89</f>
        <v>0</v>
      </c>
      <c r="L89" s="1050"/>
      <c r="S89" s="24"/>
      <c r="T89" s="24"/>
      <c r="U89" s="24"/>
      <c r="V89" s="24"/>
      <c r="W89" s="24"/>
      <c r="X89" s="24"/>
      <c r="Y89" s="24"/>
      <c r="Z89" s="24"/>
      <c r="AA89" s="24"/>
      <c r="AB89" s="24"/>
      <c r="AC89" s="24"/>
      <c r="AD89" s="24"/>
      <c r="AE89" s="24"/>
      <c r="AF89" s="24"/>
      <c r="AG89" s="24"/>
      <c r="AH89" s="24"/>
      <c r="AI89" s="34"/>
      <c r="AJ89" s="34"/>
      <c r="AK89" s="34"/>
      <c r="AL89" s="34"/>
      <c r="AM89" s="34"/>
      <c r="AN89" s="34"/>
      <c r="AO89" s="34"/>
      <c r="AP89" s="34"/>
    </row>
    <row r="90" spans="1:42" ht="12" customHeight="1" x14ac:dyDescent="0.2">
      <c r="A90" s="147" t="s">
        <v>431</v>
      </c>
      <c r="B90" s="148"/>
      <c r="C90" s="148"/>
      <c r="D90" s="149"/>
      <c r="E90" s="155"/>
      <c r="F90" s="155"/>
      <c r="G90" s="155"/>
      <c r="H90" s="150"/>
      <c r="I90" s="1021">
        <v>1.4</v>
      </c>
      <c r="J90" s="1022"/>
      <c r="K90" s="1019">
        <f>K88*I90</f>
        <v>0</v>
      </c>
      <c r="L90" s="1020"/>
      <c r="S90" s="24"/>
      <c r="T90" s="24"/>
      <c r="U90" s="24"/>
      <c r="V90" s="24"/>
      <c r="W90" s="24"/>
      <c r="X90" s="24"/>
      <c r="Y90" s="24"/>
      <c r="Z90" s="24"/>
      <c r="AA90" s="24"/>
      <c r="AB90" s="24"/>
      <c r="AC90" s="24"/>
      <c r="AD90" s="24"/>
      <c r="AE90" s="24"/>
      <c r="AF90" s="24"/>
      <c r="AG90" s="24"/>
      <c r="AH90" s="24"/>
      <c r="AI90" s="34"/>
      <c r="AJ90" s="34"/>
      <c r="AK90" s="34"/>
      <c r="AL90" s="34"/>
      <c r="AM90" s="34"/>
      <c r="AN90" s="34"/>
      <c r="AO90" s="34"/>
      <c r="AP90" s="34"/>
    </row>
    <row r="91" spans="1:42" ht="12" customHeight="1" x14ac:dyDescent="0.2">
      <c r="A91" s="147" t="s">
        <v>432</v>
      </c>
      <c r="B91" s="148"/>
      <c r="C91" s="148"/>
      <c r="D91" s="149"/>
      <c r="E91" s="155"/>
      <c r="F91" s="155"/>
      <c r="G91" s="155"/>
      <c r="H91" s="150"/>
      <c r="I91" s="1021">
        <v>1.5</v>
      </c>
      <c r="J91" s="1022"/>
      <c r="K91" s="1019">
        <f>K88*I91</f>
        <v>0</v>
      </c>
      <c r="L91" s="1020"/>
      <c r="S91" s="24"/>
      <c r="T91" s="24"/>
      <c r="U91" s="24"/>
      <c r="V91" s="24"/>
      <c r="W91" s="24"/>
      <c r="X91" s="24"/>
      <c r="Y91" s="24"/>
      <c r="Z91" s="24"/>
      <c r="AA91" s="24"/>
      <c r="AB91" s="24"/>
      <c r="AC91" s="24"/>
      <c r="AD91" s="24"/>
      <c r="AE91" s="24"/>
      <c r="AF91" s="24"/>
      <c r="AG91" s="24"/>
      <c r="AH91" s="24"/>
      <c r="AI91" s="34"/>
      <c r="AJ91" s="34"/>
      <c r="AK91" s="34"/>
      <c r="AL91" s="34"/>
      <c r="AM91" s="34"/>
      <c r="AN91" s="34"/>
      <c r="AO91" s="34"/>
      <c r="AP91" s="34"/>
    </row>
    <row r="92" spans="1:42" ht="12" customHeight="1" x14ac:dyDescent="0.2">
      <c r="A92" s="151" t="s">
        <v>123</v>
      </c>
      <c r="B92" s="152"/>
      <c r="C92" s="152"/>
      <c r="D92" s="153"/>
      <c r="E92" s="156"/>
      <c r="F92" s="156"/>
      <c r="G92" s="156"/>
      <c r="H92" s="154"/>
      <c r="I92" s="1026">
        <v>1.6</v>
      </c>
      <c r="J92" s="1027"/>
      <c r="K92" s="1028">
        <f>K88*I92</f>
        <v>0</v>
      </c>
      <c r="L92" s="1029"/>
      <c r="S92" s="24"/>
      <c r="T92" s="24"/>
      <c r="U92" s="24"/>
      <c r="V92" s="24"/>
      <c r="W92" s="24"/>
      <c r="X92" s="24"/>
      <c r="Y92" s="24"/>
      <c r="Z92" s="24"/>
      <c r="AA92" s="24"/>
      <c r="AB92" s="24"/>
      <c r="AC92" s="24"/>
      <c r="AD92" s="24"/>
      <c r="AE92" s="24"/>
      <c r="AF92" s="24"/>
      <c r="AG92" s="24"/>
      <c r="AH92" s="24"/>
      <c r="AI92" s="34"/>
      <c r="AJ92" s="34"/>
      <c r="AK92" s="34"/>
      <c r="AL92" s="34"/>
      <c r="AM92" s="34"/>
      <c r="AN92" s="34"/>
      <c r="AO92" s="34"/>
      <c r="AP92" s="34"/>
    </row>
    <row r="93" spans="1:42" ht="12" customHeight="1" x14ac:dyDescent="0.2">
      <c r="A93" s="81"/>
      <c r="B93" s="82"/>
      <c r="C93" s="82"/>
      <c r="D93" s="35"/>
      <c r="S93" s="24"/>
      <c r="T93" s="24"/>
      <c r="U93" s="24"/>
      <c r="V93" s="24"/>
    </row>
    <row r="94" spans="1:42" ht="12" customHeight="1" x14ac:dyDescent="0.2">
      <c r="A94" s="1047" t="s">
        <v>460</v>
      </c>
      <c r="B94" s="1048"/>
      <c r="C94" s="1048"/>
      <c r="D94" s="1048"/>
      <c r="E94" s="1048"/>
      <c r="F94" s="1048"/>
      <c r="G94" s="1048"/>
      <c r="H94" s="1048"/>
      <c r="I94" s="1048"/>
      <c r="J94" s="1048"/>
      <c r="K94" s="1048"/>
      <c r="L94" s="1049"/>
      <c r="S94" s="24"/>
      <c r="T94" s="24"/>
      <c r="U94" s="24"/>
      <c r="V94" s="24"/>
    </row>
    <row r="95" spans="1:42" ht="12" customHeight="1" x14ac:dyDescent="0.2">
      <c r="A95" s="884" t="s">
        <v>439</v>
      </c>
      <c r="B95" s="885"/>
      <c r="C95" s="885"/>
      <c r="D95" s="885"/>
      <c r="E95" s="1043">
        <f>PRONTUARIO!S43</f>
        <v>0</v>
      </c>
      <c r="F95" s="1044"/>
      <c r="G95" s="1043">
        <f>PRONTUARIO!Y43</f>
        <v>0</v>
      </c>
      <c r="H95" s="1044"/>
      <c r="I95" s="157" t="s">
        <v>115</v>
      </c>
      <c r="J95" s="157" t="s">
        <v>116</v>
      </c>
      <c r="K95" s="914" t="s">
        <v>435</v>
      </c>
      <c r="L95" s="916"/>
      <c r="S95" s="24"/>
      <c r="T95" s="24"/>
      <c r="U95" s="24"/>
      <c r="V95" s="24"/>
    </row>
    <row r="96" spans="1:42" ht="12" customHeight="1" x14ac:dyDescent="0.2">
      <c r="A96" s="1037">
        <f>K61</f>
        <v>0</v>
      </c>
      <c r="B96" s="1038"/>
      <c r="C96" s="1038"/>
      <c r="D96" s="1038"/>
      <c r="E96" s="1045"/>
      <c r="F96" s="1046"/>
      <c r="G96" s="1045"/>
      <c r="H96" s="1046"/>
      <c r="I96" s="158">
        <f>FLOOR((G95-E95)/365,1)</f>
        <v>0</v>
      </c>
      <c r="J96" s="159">
        <f>SUM((G95-E95)/(365)-(I96))*365/30</f>
        <v>0</v>
      </c>
      <c r="K96" s="1041">
        <f>IF(I96+J96=0,0,IF(I96=0,1,IF(J96=0,I96,I96+1)))</f>
        <v>0</v>
      </c>
      <c r="L96" s="1042" t="e">
        <f>IF(#REF!+#REF!=0,0,IF(#REF!=0,1,IF(#REF!=0,#REF!,#REF!+1)))</f>
        <v>#REF!</v>
      </c>
      <c r="S96" s="24"/>
      <c r="T96" s="24"/>
      <c r="U96" s="24"/>
      <c r="V96" s="24"/>
    </row>
    <row r="97" spans="1:22" ht="12" customHeight="1" x14ac:dyDescent="0.2">
      <c r="A97" s="1039"/>
      <c r="B97" s="1040"/>
      <c r="C97" s="1040"/>
      <c r="D97" s="1040"/>
      <c r="E97" s="1030">
        <f>IF(E95=0,0,1)</f>
        <v>0</v>
      </c>
      <c r="F97" s="1031"/>
      <c r="G97" s="1030">
        <f>IF(G95=0,0,1)</f>
        <v>0</v>
      </c>
      <c r="H97" s="1031"/>
      <c r="I97" s="914" t="s">
        <v>434</v>
      </c>
      <c r="J97" s="916"/>
      <c r="K97" s="966" t="s">
        <v>122</v>
      </c>
      <c r="L97" s="967"/>
      <c r="S97" s="24"/>
      <c r="T97" s="24"/>
      <c r="U97" s="24"/>
      <c r="V97" s="24"/>
    </row>
    <row r="98" spans="1:22" ht="12" customHeight="1" x14ac:dyDescent="0.2">
      <c r="A98" s="992" t="s">
        <v>437</v>
      </c>
      <c r="B98" s="979"/>
      <c r="C98" s="979"/>
      <c r="D98" s="979"/>
      <c r="E98" s="979"/>
      <c r="F98" s="160" t="s">
        <v>440</v>
      </c>
      <c r="G98" s="161"/>
      <c r="H98" s="163">
        <v>8</v>
      </c>
      <c r="I98" s="995">
        <f>IF(E97+G97&lt;2,0,IF(A96&gt;24,0,IF(K96&lt;3,H98,H99)))</f>
        <v>0</v>
      </c>
      <c r="J98" s="996"/>
      <c r="K98" s="995">
        <f>I98</f>
        <v>0</v>
      </c>
      <c r="L98" s="996"/>
      <c r="S98" s="24"/>
      <c r="T98" s="24"/>
      <c r="U98" s="24"/>
      <c r="V98" s="24"/>
    </row>
    <row r="99" spans="1:22" ht="12" customHeight="1" x14ac:dyDescent="0.2">
      <c r="A99" s="993"/>
      <c r="B99" s="994"/>
      <c r="C99" s="994"/>
      <c r="D99" s="994"/>
      <c r="E99" s="994"/>
      <c r="F99" s="162" t="s">
        <v>441</v>
      </c>
      <c r="G99" s="73"/>
      <c r="H99" s="36">
        <v>15</v>
      </c>
      <c r="I99" s="997"/>
      <c r="J99" s="998"/>
      <c r="K99" s="997"/>
      <c r="L99" s="998"/>
      <c r="S99" s="24"/>
      <c r="T99" s="24"/>
      <c r="U99" s="24"/>
      <c r="V99" s="24"/>
    </row>
    <row r="100" spans="1:22" ht="12" customHeight="1" x14ac:dyDescent="0.2">
      <c r="A100" s="992" t="s">
        <v>438</v>
      </c>
      <c r="B100" s="979"/>
      <c r="C100" s="979"/>
      <c r="D100" s="979"/>
      <c r="E100" s="979"/>
      <c r="F100" s="160" t="s">
        <v>440</v>
      </c>
      <c r="G100" s="126"/>
      <c r="H100" s="164">
        <v>30</v>
      </c>
      <c r="I100" s="995">
        <f>IF(E97+G97&lt;2,0,IF(D56&lt;&gt;22,0,IF(K96&lt;3,H100,H101)))</f>
        <v>0</v>
      </c>
      <c r="J100" s="996"/>
      <c r="K100" s="995">
        <f>I100</f>
        <v>0</v>
      </c>
      <c r="L100" s="996"/>
      <c r="S100" s="24"/>
      <c r="T100" s="24"/>
      <c r="U100" s="24"/>
      <c r="V100" s="24"/>
    </row>
    <row r="101" spans="1:22" ht="12" customHeight="1" x14ac:dyDescent="0.2">
      <c r="A101" s="993"/>
      <c r="B101" s="994"/>
      <c r="C101" s="994"/>
      <c r="D101" s="994"/>
      <c r="E101" s="994"/>
      <c r="F101" s="162" t="s">
        <v>441</v>
      </c>
      <c r="G101" s="73"/>
      <c r="H101" s="36">
        <v>60</v>
      </c>
      <c r="I101" s="997"/>
      <c r="J101" s="998"/>
      <c r="K101" s="997"/>
      <c r="L101" s="998"/>
      <c r="S101" s="24"/>
      <c r="T101" s="24"/>
      <c r="U101" s="24"/>
      <c r="V101" s="24"/>
    </row>
    <row r="102" spans="1:22" ht="12" customHeight="1" x14ac:dyDescent="0.2">
      <c r="A102" s="992" t="s">
        <v>436</v>
      </c>
      <c r="B102" s="979"/>
      <c r="C102" s="979"/>
      <c r="D102" s="979"/>
      <c r="E102" s="979"/>
      <c r="F102" s="160" t="s">
        <v>442</v>
      </c>
      <c r="G102" s="126"/>
      <c r="H102" s="164">
        <v>15</v>
      </c>
      <c r="I102" s="995">
        <f>IF(E97+G97&lt;2,0,IF(D56=22,0,IF(A96&lt;25,0,IF(K96&lt;6,H102,H103))))</f>
        <v>0</v>
      </c>
      <c r="J102" s="996"/>
      <c r="K102" s="908">
        <f>I102/2</f>
        <v>0</v>
      </c>
      <c r="L102" s="909"/>
      <c r="S102" s="24"/>
      <c r="T102" s="24"/>
      <c r="U102" s="24"/>
      <c r="V102" s="24"/>
    </row>
    <row r="103" spans="1:22" ht="12" customHeight="1" x14ac:dyDescent="0.2">
      <c r="A103" s="993"/>
      <c r="B103" s="994"/>
      <c r="C103" s="994"/>
      <c r="D103" s="994"/>
      <c r="E103" s="994"/>
      <c r="F103" s="162" t="s">
        <v>443</v>
      </c>
      <c r="G103" s="73"/>
      <c r="H103" s="36">
        <v>30</v>
      </c>
      <c r="I103" s="997"/>
      <c r="J103" s="998"/>
      <c r="K103" s="892"/>
      <c r="L103" s="893"/>
      <c r="S103" s="24"/>
      <c r="T103" s="24"/>
      <c r="U103" s="24"/>
    </row>
    <row r="104" spans="1:22" ht="12" customHeight="1" x14ac:dyDescent="0.2">
      <c r="A104" s="992" t="s">
        <v>53</v>
      </c>
      <c r="B104" s="979"/>
      <c r="C104" s="979"/>
      <c r="D104" s="979"/>
      <c r="E104" s="169" t="s">
        <v>458</v>
      </c>
      <c r="F104" s="1023" t="s">
        <v>456</v>
      </c>
      <c r="G104" s="1024"/>
      <c r="H104" s="1025"/>
      <c r="I104" s="1023" t="s">
        <v>459</v>
      </c>
      <c r="J104" s="1024"/>
      <c r="K104" s="1024"/>
      <c r="L104" s="1025"/>
      <c r="M104" s="884" t="s">
        <v>467</v>
      </c>
      <c r="N104" s="885"/>
      <c r="O104" s="885"/>
      <c r="P104" s="885"/>
      <c r="Q104" s="886"/>
      <c r="S104" s="24"/>
      <c r="T104" s="24"/>
      <c r="U104" s="24"/>
    </row>
    <row r="105" spans="1:22" ht="12" customHeight="1" x14ac:dyDescent="0.2">
      <c r="A105" s="993"/>
      <c r="B105" s="994"/>
      <c r="C105" s="994"/>
      <c r="D105" s="994"/>
      <c r="E105" s="170">
        <f>IF(E97+G97&lt;2,0,26/12*E107)</f>
        <v>0</v>
      </c>
      <c r="F105" s="898">
        <f>(O70+O72)</f>
        <v>0</v>
      </c>
      <c r="G105" s="1035"/>
      <c r="H105" s="1036"/>
      <c r="I105" s="989">
        <f>IF(E97+G97&lt;2,0,F105/26)</f>
        <v>0</v>
      </c>
      <c r="J105" s="990"/>
      <c r="K105" s="990"/>
      <c r="L105" s="991"/>
      <c r="M105" s="887"/>
      <c r="N105" s="888"/>
      <c r="O105" s="888"/>
      <c r="P105" s="888"/>
      <c r="Q105" s="889"/>
      <c r="S105" s="24"/>
      <c r="T105" s="24"/>
      <c r="U105" s="24"/>
    </row>
    <row r="106" spans="1:22" ht="12" customHeight="1" x14ac:dyDescent="0.2">
      <c r="A106" s="992" t="s">
        <v>455</v>
      </c>
      <c r="B106" s="979"/>
      <c r="C106" s="979"/>
      <c r="D106" s="125"/>
      <c r="E106" s="169" t="s">
        <v>457</v>
      </c>
      <c r="F106" s="894">
        <f>O70+O72</f>
        <v>0</v>
      </c>
      <c r="G106" s="999"/>
      <c r="H106" s="895"/>
      <c r="I106" s="986">
        <f>IF(E97+G97&lt;2,0,F106/12)</f>
        <v>0</v>
      </c>
      <c r="J106" s="987"/>
      <c r="K106" s="987"/>
      <c r="L106" s="988"/>
      <c r="M106" s="1001">
        <f>IF(E105+E107&lt;0,"Il periodo digitato è errato!",0)</f>
        <v>0</v>
      </c>
      <c r="N106" s="1002"/>
      <c r="O106" s="1002"/>
      <c r="P106" s="1002"/>
      <c r="Q106" s="1003"/>
      <c r="S106" s="24"/>
      <c r="T106" s="24"/>
      <c r="U106" s="24"/>
    </row>
    <row r="107" spans="1:22" ht="12" customHeight="1" x14ac:dyDescent="0.2">
      <c r="A107" s="993"/>
      <c r="B107" s="994"/>
      <c r="C107" s="994"/>
      <c r="D107" s="128"/>
      <c r="E107" s="170">
        <f>IF(E97+G97&lt;2,0,I96*12+J96)</f>
        <v>0</v>
      </c>
      <c r="F107" s="898"/>
      <c r="G107" s="1000"/>
      <c r="H107" s="899"/>
      <c r="I107" s="989"/>
      <c r="J107" s="990"/>
      <c r="K107" s="990"/>
      <c r="L107" s="991"/>
      <c r="M107" s="1004"/>
      <c r="N107" s="1005"/>
      <c r="O107" s="1005"/>
      <c r="P107" s="1005"/>
      <c r="Q107" s="1006"/>
      <c r="S107" s="24"/>
      <c r="T107" s="24"/>
      <c r="U107" s="24"/>
    </row>
    <row r="108" spans="1:22" ht="12" customHeight="1" x14ac:dyDescent="0.2">
      <c r="A108" s="992" t="s">
        <v>111</v>
      </c>
      <c r="B108" s="979"/>
      <c r="C108" s="979"/>
      <c r="D108" s="979"/>
      <c r="E108" s="979"/>
      <c r="F108" s="894">
        <f>O75</f>
        <v>0</v>
      </c>
      <c r="G108" s="999"/>
      <c r="H108" s="895"/>
      <c r="I108" s="986">
        <f>IF(E97+G97&lt;2,0,F108/13.5)</f>
        <v>0</v>
      </c>
      <c r="J108" s="987"/>
      <c r="K108" s="987"/>
      <c r="L108" s="988"/>
      <c r="S108" s="24"/>
      <c r="T108" s="24"/>
      <c r="U108" s="24"/>
    </row>
    <row r="109" spans="1:22" ht="12" customHeight="1" x14ac:dyDescent="0.2">
      <c r="A109" s="993"/>
      <c r="B109" s="994"/>
      <c r="C109" s="994"/>
      <c r="D109" s="994"/>
      <c r="E109" s="994"/>
      <c r="F109" s="898"/>
      <c r="G109" s="1000"/>
      <c r="H109" s="899"/>
      <c r="I109" s="989"/>
      <c r="J109" s="990"/>
      <c r="K109" s="990"/>
      <c r="L109" s="991"/>
      <c r="S109" s="24"/>
      <c r="T109" s="24"/>
      <c r="U109" s="24"/>
    </row>
    <row r="110" spans="1:22" ht="12" customHeight="1" x14ac:dyDescent="0.2">
      <c r="S110" s="24"/>
      <c r="T110" s="24"/>
      <c r="U110" s="24"/>
    </row>
    <row r="111" spans="1:22" ht="12" customHeight="1" x14ac:dyDescent="0.2">
      <c r="S111" s="24"/>
      <c r="T111" s="24"/>
      <c r="U111" s="24"/>
    </row>
    <row r="112" spans="1:22" ht="12" customHeight="1" x14ac:dyDescent="0.2">
      <c r="A112" s="1111" t="s">
        <v>470</v>
      </c>
      <c r="B112" s="1112"/>
      <c r="C112" s="1112"/>
      <c r="D112" s="1112"/>
      <c r="E112" s="1112"/>
      <c r="F112" s="1112"/>
      <c r="G112" s="1112"/>
      <c r="H112" s="1112"/>
      <c r="I112" s="1112"/>
      <c r="J112" s="1112"/>
      <c r="K112" s="1112"/>
      <c r="L112" s="1113"/>
    </row>
    <row r="113" spans="1:42" ht="12" customHeight="1" x14ac:dyDescent="0.2">
      <c r="A113" s="1114">
        <f>IF(AB54&gt;0,AB54,IF(S61&gt;0,S61,IF(M106&gt;0,M106,0)))</f>
        <v>0</v>
      </c>
      <c r="B113" s="1115"/>
      <c r="C113" s="1115"/>
      <c r="D113" s="1115"/>
      <c r="E113" s="1115"/>
      <c r="F113" s="1115"/>
      <c r="G113" s="1115"/>
      <c r="H113" s="1115"/>
      <c r="I113" s="1115"/>
      <c r="J113" s="1115"/>
      <c r="K113" s="1115"/>
      <c r="L113" s="1116"/>
      <c r="T113" s="34"/>
      <c r="U113" s="34"/>
    </row>
    <row r="114" spans="1:42" ht="12" customHeight="1" x14ac:dyDescent="0.2">
      <c r="A114" s="1117"/>
      <c r="B114" s="1118"/>
      <c r="C114" s="1118"/>
      <c r="D114" s="1118"/>
      <c r="E114" s="1118"/>
      <c r="F114" s="1118"/>
      <c r="G114" s="1118"/>
      <c r="H114" s="1118"/>
      <c r="I114" s="1118"/>
      <c r="J114" s="1118"/>
      <c r="K114" s="1118"/>
      <c r="L114" s="1119"/>
      <c r="T114" s="34"/>
      <c r="U114" s="34"/>
    </row>
    <row r="115" spans="1:42" ht="12" customHeight="1" x14ac:dyDescent="0.2">
      <c r="T115" s="34"/>
      <c r="U115" s="34"/>
    </row>
    <row r="116" spans="1:42" ht="12" customHeight="1" x14ac:dyDescent="0.2">
      <c r="T116" s="34"/>
      <c r="U116" s="34"/>
    </row>
    <row r="117" spans="1:42" ht="12" customHeight="1" x14ac:dyDescent="0.2">
      <c r="T117" s="34"/>
      <c r="U117" s="34"/>
    </row>
    <row r="118" spans="1:42" ht="12" customHeight="1" x14ac:dyDescent="0.2">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row>
    <row r="119" spans="1:42" ht="12" customHeight="1" x14ac:dyDescent="0.2">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row>
    <row r="120" spans="1:42" ht="12" customHeight="1" x14ac:dyDescent="0.2">
      <c r="T120" s="37"/>
      <c r="U120" s="37"/>
      <c r="V120" s="37"/>
      <c r="W120" s="37"/>
      <c r="X120" s="37"/>
      <c r="Y120" s="37"/>
      <c r="Z120" s="37"/>
      <c r="AA120" s="37"/>
      <c r="AB120" s="37"/>
      <c r="AC120" s="37"/>
      <c r="AD120" s="37"/>
      <c r="AE120" s="34"/>
      <c r="AF120" s="34"/>
      <c r="AG120" s="34"/>
      <c r="AH120" s="34"/>
      <c r="AI120" s="34"/>
      <c r="AJ120" s="34"/>
      <c r="AK120" s="34"/>
      <c r="AL120" s="34"/>
      <c r="AM120" s="34"/>
      <c r="AN120" s="34"/>
      <c r="AO120" s="34"/>
      <c r="AP120" s="34"/>
    </row>
    <row r="121" spans="1:42" ht="12" customHeight="1" x14ac:dyDescent="0.2">
      <c r="T121" s="37"/>
      <c r="U121" s="37"/>
      <c r="V121" s="37"/>
      <c r="W121" s="37"/>
      <c r="X121" s="37"/>
      <c r="Y121" s="37"/>
      <c r="Z121" s="37"/>
      <c r="AA121" s="37"/>
      <c r="AB121" s="37"/>
      <c r="AC121" s="37"/>
      <c r="AD121" s="37"/>
      <c r="AE121" s="34"/>
      <c r="AF121" s="34"/>
      <c r="AG121" s="34"/>
      <c r="AH121" s="34"/>
      <c r="AI121" s="34"/>
      <c r="AJ121" s="34"/>
      <c r="AK121" s="34"/>
      <c r="AL121" s="34"/>
      <c r="AM121" s="34"/>
      <c r="AN121" s="34"/>
      <c r="AO121" s="34"/>
      <c r="AP121" s="34"/>
    </row>
    <row r="122" spans="1:42" ht="12" customHeight="1" x14ac:dyDescent="0.2">
      <c r="T122" s="37"/>
      <c r="U122" s="37"/>
      <c r="V122" s="37"/>
      <c r="W122" s="37"/>
      <c r="X122" s="37"/>
      <c r="Y122" s="37"/>
      <c r="Z122" s="37"/>
      <c r="AA122" s="37"/>
      <c r="AB122" s="37"/>
      <c r="AC122" s="37"/>
      <c r="AD122" s="37"/>
      <c r="AE122" s="34"/>
      <c r="AF122" s="34"/>
      <c r="AG122" s="34"/>
      <c r="AH122" s="34"/>
      <c r="AI122" s="34"/>
      <c r="AJ122" s="34"/>
      <c r="AK122" s="34"/>
      <c r="AL122" s="34"/>
      <c r="AM122" s="34"/>
      <c r="AN122" s="34"/>
      <c r="AO122" s="34"/>
      <c r="AP122" s="34"/>
    </row>
    <row r="123" spans="1:42" ht="12" customHeight="1" x14ac:dyDescent="0.2">
      <c r="T123" s="37"/>
      <c r="U123" s="37"/>
      <c r="V123" s="37"/>
      <c r="W123" s="37"/>
      <c r="X123" s="37"/>
      <c r="Y123" s="37"/>
      <c r="Z123" s="37"/>
      <c r="AA123" s="37"/>
      <c r="AB123" s="37"/>
      <c r="AC123" s="37"/>
      <c r="AD123" s="37"/>
      <c r="AE123" s="34"/>
      <c r="AF123" s="34"/>
      <c r="AG123" s="34"/>
      <c r="AH123" s="34"/>
      <c r="AI123" s="34"/>
      <c r="AJ123" s="34"/>
      <c r="AK123" s="34"/>
      <c r="AL123" s="34"/>
      <c r="AM123" s="34"/>
      <c r="AN123" s="34"/>
      <c r="AO123" s="34"/>
      <c r="AP123" s="34"/>
    </row>
    <row r="124" spans="1:42" ht="12" customHeight="1" x14ac:dyDescent="0.2">
      <c r="T124" s="37"/>
      <c r="U124" s="37"/>
      <c r="V124" s="37"/>
      <c r="W124" s="37"/>
      <c r="X124" s="37"/>
      <c r="Y124" s="37"/>
      <c r="Z124" s="37"/>
      <c r="AA124" s="37"/>
      <c r="AB124" s="37"/>
      <c r="AC124" s="37"/>
      <c r="AD124" s="37"/>
      <c r="AE124" s="34"/>
      <c r="AF124" s="34"/>
      <c r="AG124" s="34"/>
      <c r="AH124" s="34"/>
      <c r="AI124" s="34"/>
      <c r="AJ124" s="34"/>
      <c r="AK124" s="34"/>
      <c r="AL124" s="34"/>
      <c r="AM124" s="34"/>
      <c r="AN124" s="34"/>
      <c r="AO124" s="34"/>
      <c r="AP124" s="34"/>
    </row>
    <row r="125" spans="1:42" ht="12" customHeight="1" x14ac:dyDescent="0.2">
      <c r="T125" s="37"/>
      <c r="U125" s="37"/>
      <c r="V125" s="37"/>
      <c r="W125" s="37"/>
      <c r="X125" s="37"/>
      <c r="Y125" s="37"/>
      <c r="Z125" s="37"/>
      <c r="AA125" s="37"/>
      <c r="AB125" s="37"/>
      <c r="AC125" s="37"/>
      <c r="AD125" s="37"/>
      <c r="AE125" s="34"/>
      <c r="AF125" s="34"/>
      <c r="AG125" s="34"/>
      <c r="AH125" s="34"/>
      <c r="AI125" s="34"/>
      <c r="AJ125" s="34"/>
      <c r="AK125" s="34"/>
      <c r="AL125" s="34"/>
      <c r="AM125" s="34"/>
      <c r="AN125" s="34"/>
      <c r="AO125" s="34"/>
      <c r="AP125" s="34"/>
    </row>
    <row r="126" spans="1:42" ht="12" customHeight="1" x14ac:dyDescent="0.2">
      <c r="T126" s="37"/>
      <c r="U126" s="37"/>
      <c r="V126" s="37"/>
      <c r="W126" s="37"/>
      <c r="X126" s="37"/>
      <c r="Y126" s="37"/>
      <c r="Z126" s="37"/>
      <c r="AA126" s="37"/>
      <c r="AB126" s="37"/>
      <c r="AC126" s="37"/>
      <c r="AD126" s="37"/>
      <c r="AE126" s="34"/>
      <c r="AF126" s="34"/>
      <c r="AG126" s="34"/>
      <c r="AH126" s="34"/>
      <c r="AI126" s="34"/>
      <c r="AJ126" s="34"/>
      <c r="AK126" s="34"/>
      <c r="AL126" s="34"/>
      <c r="AM126" s="34"/>
      <c r="AN126" s="34"/>
      <c r="AO126" s="34"/>
      <c r="AP126" s="34"/>
    </row>
    <row r="127" spans="1:42" ht="12" customHeight="1" x14ac:dyDescent="0.2">
      <c r="T127" s="37"/>
      <c r="U127" s="37"/>
      <c r="V127" s="37"/>
      <c r="W127" s="37"/>
      <c r="X127" s="37"/>
      <c r="Y127" s="37"/>
      <c r="Z127" s="37"/>
      <c r="AA127" s="37"/>
      <c r="AB127" s="37"/>
      <c r="AC127" s="37"/>
      <c r="AD127" s="37"/>
      <c r="AE127" s="34"/>
      <c r="AF127" s="34"/>
      <c r="AG127" s="34"/>
      <c r="AH127" s="34"/>
      <c r="AI127" s="34"/>
      <c r="AJ127" s="34"/>
      <c r="AK127" s="34"/>
      <c r="AL127" s="34"/>
      <c r="AM127" s="34"/>
      <c r="AN127" s="34"/>
      <c r="AO127" s="34"/>
      <c r="AP127" s="34"/>
    </row>
    <row r="128" spans="1:42" ht="12" customHeight="1" x14ac:dyDescent="0.2">
      <c r="T128" s="37"/>
      <c r="U128" s="37"/>
      <c r="V128" s="37"/>
      <c r="W128" s="37"/>
      <c r="X128" s="37"/>
      <c r="Y128" s="37"/>
      <c r="Z128" s="37"/>
      <c r="AA128" s="37"/>
      <c r="AB128" s="37"/>
      <c r="AC128" s="37"/>
      <c r="AD128" s="37"/>
      <c r="AE128" s="34"/>
      <c r="AF128" s="34"/>
      <c r="AG128" s="34"/>
      <c r="AH128" s="34"/>
      <c r="AI128" s="34"/>
      <c r="AJ128" s="34"/>
      <c r="AK128" s="34"/>
      <c r="AL128" s="34"/>
      <c r="AM128" s="34"/>
      <c r="AN128" s="34"/>
      <c r="AO128" s="34"/>
      <c r="AP128" s="34"/>
    </row>
    <row r="129" spans="8:42" ht="12" customHeight="1" x14ac:dyDescent="0.2">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row>
    <row r="130" spans="8:42" ht="9" customHeight="1" x14ac:dyDescent="0.2">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row>
    <row r="131" spans="8:42" ht="9" customHeight="1" x14ac:dyDescent="0.2">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row>
    <row r="132" spans="8:42" ht="9" customHeight="1" x14ac:dyDescent="0.2">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row>
    <row r="133" spans="8:42" ht="9" customHeight="1" x14ac:dyDescent="0.2">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row>
    <row r="134" spans="8:42" ht="9" customHeight="1" x14ac:dyDescent="0.2">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row>
    <row r="135" spans="8:42" x14ac:dyDescent="0.2">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row>
    <row r="136" spans="8:42" x14ac:dyDescent="0.2">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row>
    <row r="137" spans="8:42" x14ac:dyDescent="0.2">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row>
    <row r="138" spans="8:42" x14ac:dyDescent="0.2">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row>
    <row r="139" spans="8:42" x14ac:dyDescent="0.2">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row>
    <row r="140" spans="8:42" x14ac:dyDescent="0.2">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row>
    <row r="141" spans="8:42" x14ac:dyDescent="0.2">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row>
    <row r="142" spans="8:42" x14ac:dyDescent="0.2">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row>
    <row r="146" spans="1:8" x14ac:dyDescent="0.2">
      <c r="F146" s="1012"/>
      <c r="G146" s="1012"/>
      <c r="H146" s="1012"/>
    </row>
    <row r="148" spans="1:8" ht="13.5" x14ac:dyDescent="0.25">
      <c r="A148" s="38"/>
      <c r="B148" s="38"/>
      <c r="C148" s="38"/>
      <c r="D148" s="38"/>
      <c r="E148" s="38"/>
    </row>
    <row r="149" spans="1:8" ht="13.5" x14ac:dyDescent="0.25">
      <c r="A149" s="38"/>
      <c r="B149" s="38"/>
      <c r="C149" s="38"/>
      <c r="D149" s="38"/>
      <c r="E149" s="38"/>
      <c r="F149" s="38"/>
      <c r="G149" s="38"/>
    </row>
    <row r="150" spans="1:8" ht="13.5" x14ac:dyDescent="0.25">
      <c r="A150" s="38"/>
      <c r="B150" s="38"/>
      <c r="C150" s="38"/>
      <c r="D150" s="38"/>
      <c r="E150" s="38"/>
      <c r="F150" s="38"/>
      <c r="G150" s="38"/>
    </row>
    <row r="151" spans="1:8" ht="13.5" x14ac:dyDescent="0.25">
      <c r="A151" s="38"/>
      <c r="B151" s="38"/>
      <c r="C151" s="38"/>
      <c r="D151" s="38"/>
      <c r="E151" s="38"/>
      <c r="F151" s="38"/>
      <c r="G151" s="38"/>
    </row>
    <row r="152" spans="1:8" ht="13.5" x14ac:dyDescent="0.25">
      <c r="A152" s="38"/>
      <c r="B152" s="38"/>
      <c r="C152" s="38"/>
      <c r="D152" s="38"/>
      <c r="E152" s="38"/>
      <c r="F152" s="38"/>
      <c r="G152" s="38"/>
    </row>
  </sheetData>
  <sheetProtection password="924D" sheet="1" objects="1" scenarios="1"/>
  <mergeCells count="465">
    <mergeCell ref="K74:L74"/>
    <mergeCell ref="L36:M36"/>
    <mergeCell ref="N36:O36"/>
    <mergeCell ref="L47:M47"/>
    <mergeCell ref="AB18:AC18"/>
    <mergeCell ref="P47:Q47"/>
    <mergeCell ref="N47:O47"/>
    <mergeCell ref="L46:M46"/>
    <mergeCell ref="N46:O46"/>
    <mergeCell ref="R47:S47"/>
    <mergeCell ref="L43:M43"/>
    <mergeCell ref="N43:O43"/>
    <mergeCell ref="L28:M28"/>
    <mergeCell ref="N28:O28"/>
    <mergeCell ref="L29:M29"/>
    <mergeCell ref="N29:O29"/>
    <mergeCell ref="AB54:AD54"/>
    <mergeCell ref="AB53:AD53"/>
    <mergeCell ref="X54:Z54"/>
    <mergeCell ref="X53:Z53"/>
    <mergeCell ref="N35:O35"/>
    <mergeCell ref="N37:O37"/>
    <mergeCell ref="L21:M21"/>
    <mergeCell ref="N21:O21"/>
    <mergeCell ref="X17:AA17"/>
    <mergeCell ref="T46:U46"/>
    <mergeCell ref="R36:S36"/>
    <mergeCell ref="T43:U43"/>
    <mergeCell ref="T45:U45"/>
    <mergeCell ref="P27:Q27"/>
    <mergeCell ref="P23:Q23"/>
    <mergeCell ref="P28:Q28"/>
    <mergeCell ref="P45:Q45"/>
    <mergeCell ref="T42:U42"/>
    <mergeCell ref="T44:U44"/>
    <mergeCell ref="T37:U37"/>
    <mergeCell ref="P34:Q34"/>
    <mergeCell ref="P32:Q32"/>
    <mergeCell ref="T35:U35"/>
    <mergeCell ref="T24:U24"/>
    <mergeCell ref="T25:U25"/>
    <mergeCell ref="T30:U30"/>
    <mergeCell ref="T34:U34"/>
    <mergeCell ref="T22:U22"/>
    <mergeCell ref="T21:U21"/>
    <mergeCell ref="P22:Q22"/>
    <mergeCell ref="R22:S22"/>
    <mergeCell ref="T41:U41"/>
    <mergeCell ref="AE19:AM20"/>
    <mergeCell ref="P18:Q19"/>
    <mergeCell ref="R18:S19"/>
    <mergeCell ref="AB17:AD17"/>
    <mergeCell ref="AB52:AD52"/>
    <mergeCell ref="P36:Q36"/>
    <mergeCell ref="P37:Q37"/>
    <mergeCell ref="R50:S50"/>
    <mergeCell ref="R49:S49"/>
    <mergeCell ref="P38:Q38"/>
    <mergeCell ref="R37:S37"/>
    <mergeCell ref="R32:S32"/>
    <mergeCell ref="P46:Q46"/>
    <mergeCell ref="R46:S46"/>
    <mergeCell ref="AG21:AM23"/>
    <mergeCell ref="AG24:AM28"/>
    <mergeCell ref="AG29:AM31"/>
    <mergeCell ref="AG32:AM36"/>
    <mergeCell ref="T32:U32"/>
    <mergeCell ref="T50:U50"/>
    <mergeCell ref="T49:U49"/>
    <mergeCell ref="R35:S35"/>
    <mergeCell ref="V17:W17"/>
    <mergeCell ref="V18:W18"/>
    <mergeCell ref="AE54:AM54"/>
    <mergeCell ref="AE52:AM52"/>
    <mergeCell ref="AE53:AM53"/>
    <mergeCell ref="AG37:AM50"/>
    <mergeCell ref="A112:L112"/>
    <mergeCell ref="A113:L114"/>
    <mergeCell ref="S61:W65"/>
    <mergeCell ref="A59:G60"/>
    <mergeCell ref="H59:I60"/>
    <mergeCell ref="H61:I61"/>
    <mergeCell ref="H62:I62"/>
    <mergeCell ref="H63:I63"/>
    <mergeCell ref="H64:I64"/>
    <mergeCell ref="H65:I65"/>
    <mergeCell ref="S59:W60"/>
    <mergeCell ref="K80:L80"/>
    <mergeCell ref="K81:L81"/>
    <mergeCell ref="O75:P75"/>
    <mergeCell ref="Q75:R75"/>
    <mergeCell ref="K77:L77"/>
    <mergeCell ref="M77:N77"/>
    <mergeCell ref="O77:P77"/>
    <mergeCell ref="Q77:R77"/>
    <mergeCell ref="K85:L85"/>
    <mergeCell ref="I70:J70"/>
    <mergeCell ref="M63:N63"/>
    <mergeCell ref="M65:N65"/>
    <mergeCell ref="I57:J57"/>
    <mergeCell ref="K66:L66"/>
    <mergeCell ref="M66:N66"/>
    <mergeCell ref="N50:O50"/>
    <mergeCell ref="L50:M50"/>
    <mergeCell ref="B71:C72"/>
    <mergeCell ref="C1:E1"/>
    <mergeCell ref="A1:B1"/>
    <mergeCell ref="F1:T1"/>
    <mergeCell ref="R45:S45"/>
    <mergeCell ref="L41:M41"/>
    <mergeCell ref="N41:O41"/>
    <mergeCell ref="P41:Q41"/>
    <mergeCell ref="R41:S41"/>
    <mergeCell ref="L39:M39"/>
    <mergeCell ref="N39:O39"/>
    <mergeCell ref="P39:Q39"/>
    <mergeCell ref="L38:M38"/>
    <mergeCell ref="N38:O38"/>
    <mergeCell ref="P40:Q40"/>
    <mergeCell ref="R40:S40"/>
    <mergeCell ref="T40:U40"/>
    <mergeCell ref="L35:M35"/>
    <mergeCell ref="P35:Q35"/>
    <mergeCell ref="N33:O33"/>
    <mergeCell ref="K75:L75"/>
    <mergeCell ref="A78:J78"/>
    <mergeCell ref="A80:F81"/>
    <mergeCell ref="A61:A65"/>
    <mergeCell ref="A77:J77"/>
    <mergeCell ref="G71:H71"/>
    <mergeCell ref="M70:N70"/>
    <mergeCell ref="O70:P70"/>
    <mergeCell ref="I71:J71"/>
    <mergeCell ref="G72:H72"/>
    <mergeCell ref="K76:L76"/>
    <mergeCell ref="K70:L70"/>
    <mergeCell ref="K73:L73"/>
    <mergeCell ref="A74:J74"/>
    <mergeCell ref="K61:L61"/>
    <mergeCell ref="K62:L62"/>
    <mergeCell ref="K63:L63"/>
    <mergeCell ref="K69:L69"/>
    <mergeCell ref="M69:N69"/>
    <mergeCell ref="K64:L64"/>
    <mergeCell ref="K65:L65"/>
    <mergeCell ref="I72:J72"/>
    <mergeCell ref="K71:L72"/>
    <mergeCell ref="M71:N72"/>
    <mergeCell ref="K78:L78"/>
    <mergeCell ref="K84:L84"/>
    <mergeCell ref="I89:J89"/>
    <mergeCell ref="A88:J88"/>
    <mergeCell ref="K88:L88"/>
    <mergeCell ref="M78:N78"/>
    <mergeCell ref="I84:J84"/>
    <mergeCell ref="I85:J85"/>
    <mergeCell ref="G82:H83"/>
    <mergeCell ref="G84:H85"/>
    <mergeCell ref="I80:J80"/>
    <mergeCell ref="G80:H80"/>
    <mergeCell ref="G81:H81"/>
    <mergeCell ref="I81:J81"/>
    <mergeCell ref="A76:J76"/>
    <mergeCell ref="I105:L105"/>
    <mergeCell ref="A98:E99"/>
    <mergeCell ref="A102:E103"/>
    <mergeCell ref="N18:O19"/>
    <mergeCell ref="F105:H105"/>
    <mergeCell ref="A104:D105"/>
    <mergeCell ref="I100:J101"/>
    <mergeCell ref="I102:J103"/>
    <mergeCell ref="K98:L99"/>
    <mergeCell ref="K100:L101"/>
    <mergeCell ref="K102:L103"/>
    <mergeCell ref="M104:Q105"/>
    <mergeCell ref="M80:N80"/>
    <mergeCell ref="M81:N81"/>
    <mergeCell ref="A96:D97"/>
    <mergeCell ref="I97:J97"/>
    <mergeCell ref="K97:L97"/>
    <mergeCell ref="K96:L96"/>
    <mergeCell ref="E95:F96"/>
    <mergeCell ref="G95:H96"/>
    <mergeCell ref="N40:O40"/>
    <mergeCell ref="L26:M26"/>
    <mergeCell ref="M76:N76"/>
    <mergeCell ref="F146:H146"/>
    <mergeCell ref="A82:F82"/>
    <mergeCell ref="A83:F83"/>
    <mergeCell ref="I82:J82"/>
    <mergeCell ref="I83:J83"/>
    <mergeCell ref="K82:L82"/>
    <mergeCell ref="K83:L83"/>
    <mergeCell ref="K86:L86"/>
    <mergeCell ref="K90:L90"/>
    <mergeCell ref="I90:J90"/>
    <mergeCell ref="A108:E109"/>
    <mergeCell ref="F106:H107"/>
    <mergeCell ref="I91:J91"/>
    <mergeCell ref="K91:L91"/>
    <mergeCell ref="A84:F84"/>
    <mergeCell ref="A85:F85"/>
    <mergeCell ref="I104:L104"/>
    <mergeCell ref="I92:J92"/>
    <mergeCell ref="K92:L92"/>
    <mergeCell ref="E97:F97"/>
    <mergeCell ref="G97:H97"/>
    <mergeCell ref="A86:J86"/>
    <mergeCell ref="I108:L109"/>
    <mergeCell ref="F104:H104"/>
    <mergeCell ref="F108:H109"/>
    <mergeCell ref="N31:O31"/>
    <mergeCell ref="N32:O32"/>
    <mergeCell ref="N34:O34"/>
    <mergeCell ref="L34:M34"/>
    <mergeCell ref="L32:M32"/>
    <mergeCell ref="L33:M33"/>
    <mergeCell ref="K60:L60"/>
    <mergeCell ref="M106:Q107"/>
    <mergeCell ref="Q80:T85"/>
    <mergeCell ref="Q76:R76"/>
    <mergeCell ref="M75:N75"/>
    <mergeCell ref="M61:N61"/>
    <mergeCell ref="M62:N62"/>
    <mergeCell ref="P42:Q42"/>
    <mergeCell ref="T70:W70"/>
    <mergeCell ref="Q74:R74"/>
    <mergeCell ref="Q78:R78"/>
    <mergeCell ref="M74:N74"/>
    <mergeCell ref="O74:P74"/>
    <mergeCell ref="O71:P72"/>
    <mergeCell ref="M73:N73"/>
    <mergeCell ref="T36:U36"/>
    <mergeCell ref="R38:S38"/>
    <mergeCell ref="I106:L107"/>
    <mergeCell ref="A106:C107"/>
    <mergeCell ref="I98:J99"/>
    <mergeCell ref="A100:E101"/>
    <mergeCell ref="O82:P82"/>
    <mergeCell ref="O83:P83"/>
    <mergeCell ref="O84:P84"/>
    <mergeCell ref="O85:P85"/>
    <mergeCell ref="O86:P86"/>
    <mergeCell ref="M82:N82"/>
    <mergeCell ref="M83:N83"/>
    <mergeCell ref="A94:L94"/>
    <mergeCell ref="A95:D95"/>
    <mergeCell ref="K95:L95"/>
    <mergeCell ref="K89:L89"/>
    <mergeCell ref="O80:P80"/>
    <mergeCell ref="M84:N84"/>
    <mergeCell ref="M85:N85"/>
    <mergeCell ref="M86:N86"/>
    <mergeCell ref="O81:P81"/>
    <mergeCell ref="O78:P78"/>
    <mergeCell ref="O76:P76"/>
    <mergeCell ref="P26:Q26"/>
    <mergeCell ref="R26:S26"/>
    <mergeCell ref="P30:Q30"/>
    <mergeCell ref="R30:S30"/>
    <mergeCell ref="R34:S34"/>
    <mergeCell ref="Q70:R70"/>
    <mergeCell ref="A68:R68"/>
    <mergeCell ref="B69:J69"/>
    <mergeCell ref="A73:J73"/>
    <mergeCell ref="A75:J75"/>
    <mergeCell ref="O73:P73"/>
    <mergeCell ref="N48:O48"/>
    <mergeCell ref="M64:N64"/>
    <mergeCell ref="L48:M48"/>
    <mergeCell ref="P48:Q48"/>
    <mergeCell ref="P44:Q44"/>
    <mergeCell ref="P50:Q50"/>
    <mergeCell ref="F10:H10"/>
    <mergeCell ref="L11:N11"/>
    <mergeCell ref="C11:E11"/>
    <mergeCell ref="O10:Q10"/>
    <mergeCell ref="C12:E12"/>
    <mergeCell ref="C13:E13"/>
    <mergeCell ref="F14:H14"/>
    <mergeCell ref="C10:E10"/>
    <mergeCell ref="A14:B14"/>
    <mergeCell ref="F13:H13"/>
    <mergeCell ref="F12:H12"/>
    <mergeCell ref="I12:K12"/>
    <mergeCell ref="F11:H11"/>
    <mergeCell ref="I11:K11"/>
    <mergeCell ref="A13:B13"/>
    <mergeCell ref="I13:K13"/>
    <mergeCell ref="I14:K14"/>
    <mergeCell ref="L10:N10"/>
    <mergeCell ref="A11:B11"/>
    <mergeCell ref="A12:B12"/>
    <mergeCell ref="C14:E14"/>
    <mergeCell ref="R4:T4"/>
    <mergeCell ref="R3:T3"/>
    <mergeCell ref="R5:T5"/>
    <mergeCell ref="A9:B9"/>
    <mergeCell ref="A10:B10"/>
    <mergeCell ref="C9:E9"/>
    <mergeCell ref="F9:H9"/>
    <mergeCell ref="I9:K9"/>
    <mergeCell ref="F6:H6"/>
    <mergeCell ref="F4:H4"/>
    <mergeCell ref="F5:H5"/>
    <mergeCell ref="O6:Q6"/>
    <mergeCell ref="I6:K6"/>
    <mergeCell ref="L4:Q4"/>
    <mergeCell ref="L5:N5"/>
    <mergeCell ref="L3:Q3"/>
    <mergeCell ref="I3:K3"/>
    <mergeCell ref="L6:N6"/>
    <mergeCell ref="O5:Q5"/>
    <mergeCell ref="O7:Q7"/>
    <mergeCell ref="I10:K10"/>
    <mergeCell ref="R7:T14"/>
    <mergeCell ref="A2:B6"/>
    <mergeCell ref="C2:H2"/>
    <mergeCell ref="I2:K2"/>
    <mergeCell ref="L8:N8"/>
    <mergeCell ref="F7:H7"/>
    <mergeCell ref="A7:B7"/>
    <mergeCell ref="I8:K8"/>
    <mergeCell ref="I7:K7"/>
    <mergeCell ref="C7:E7"/>
    <mergeCell ref="A8:B8"/>
    <mergeCell ref="O8:Q8"/>
    <mergeCell ref="C8:E8"/>
    <mergeCell ref="F8:H8"/>
    <mergeCell ref="I4:K5"/>
    <mergeCell ref="C3:E5"/>
    <mergeCell ref="F3:H3"/>
    <mergeCell ref="C6:E6"/>
    <mergeCell ref="R2:T2"/>
    <mergeCell ref="R6:T6"/>
    <mergeCell ref="L7:N7"/>
    <mergeCell ref="L2:Q2"/>
    <mergeCell ref="P43:Q43"/>
    <mergeCell ref="R43:S43"/>
    <mergeCell ref="R42:S42"/>
    <mergeCell ref="R44:S44"/>
    <mergeCell ref="L44:M44"/>
    <mergeCell ref="N44:O44"/>
    <mergeCell ref="L37:M37"/>
    <mergeCell ref="L23:M23"/>
    <mergeCell ref="L25:M25"/>
    <mergeCell ref="N25:O25"/>
    <mergeCell ref="P25:Q25"/>
    <mergeCell ref="R25:S25"/>
    <mergeCell ref="L24:M24"/>
    <mergeCell ref="N24:O24"/>
    <mergeCell ref="P24:Q24"/>
    <mergeCell ref="L42:M42"/>
    <mergeCell ref="N42:O42"/>
    <mergeCell ref="R39:S39"/>
    <mergeCell ref="T39:U39"/>
    <mergeCell ref="R24:S24"/>
    <mergeCell ref="O9:Q9"/>
    <mergeCell ref="O14:Q14"/>
    <mergeCell ref="L13:N13"/>
    <mergeCell ref="V19:V20"/>
    <mergeCell ref="L17:M20"/>
    <mergeCell ref="N17:U17"/>
    <mergeCell ref="T18:U19"/>
    <mergeCell ref="L9:N9"/>
    <mergeCell ref="L12:N12"/>
    <mergeCell ref="L14:N14"/>
    <mergeCell ref="V12:W12"/>
    <mergeCell ref="W19:W20"/>
    <mergeCell ref="N20:O20"/>
    <mergeCell ref="P20:Q20"/>
    <mergeCell ref="R20:S20"/>
    <mergeCell ref="T20:U20"/>
    <mergeCell ref="A17:A20"/>
    <mergeCell ref="B17:K20"/>
    <mergeCell ref="L40:M40"/>
    <mergeCell ref="P31:Q31"/>
    <mergeCell ref="T27:U27"/>
    <mergeCell ref="T31:U31"/>
    <mergeCell ref="R27:S27"/>
    <mergeCell ref="R28:S28"/>
    <mergeCell ref="P29:Q29"/>
    <mergeCell ref="T38:U38"/>
    <mergeCell ref="N30:O30"/>
    <mergeCell ref="L27:M27"/>
    <mergeCell ref="T72:W72"/>
    <mergeCell ref="T68:Y69"/>
    <mergeCell ref="X72:Y72"/>
    <mergeCell ref="Q73:R73"/>
    <mergeCell ref="O65:P65"/>
    <mergeCell ref="Q61:R61"/>
    <mergeCell ref="Q62:R62"/>
    <mergeCell ref="Q63:R63"/>
    <mergeCell ref="Q64:R64"/>
    <mergeCell ref="Q65:R65"/>
    <mergeCell ref="X73:Y73"/>
    <mergeCell ref="X70:Y70"/>
    <mergeCell ref="O66:P66"/>
    <mergeCell ref="Q66:R66"/>
    <mergeCell ref="Q71:R72"/>
    <mergeCell ref="O61:P61"/>
    <mergeCell ref="O62:P62"/>
    <mergeCell ref="O63:P63"/>
    <mergeCell ref="O64:P64"/>
    <mergeCell ref="O69:P69"/>
    <mergeCell ref="Q69:R69"/>
    <mergeCell ref="T47:U47"/>
    <mergeCell ref="T48:U48"/>
    <mergeCell ref="R48:S48"/>
    <mergeCell ref="P49:Q49"/>
    <mergeCell ref="K59:R59"/>
    <mergeCell ref="M60:N60"/>
    <mergeCell ref="O60:P60"/>
    <mergeCell ref="K57:R57"/>
    <mergeCell ref="N49:O49"/>
    <mergeCell ref="Q60:R60"/>
    <mergeCell ref="L49:M49"/>
    <mergeCell ref="L45:M45"/>
    <mergeCell ref="N45:O45"/>
    <mergeCell ref="V1:AH1"/>
    <mergeCell ref="X13:Y14"/>
    <mergeCell ref="X12:Y12"/>
    <mergeCell ref="Z12:AA12"/>
    <mergeCell ref="Z13:AA14"/>
    <mergeCell ref="V10:AC11"/>
    <mergeCell ref="V2:Y2"/>
    <mergeCell ref="V3:Y3"/>
    <mergeCell ref="Z2:AA2"/>
    <mergeCell ref="AA4:AA7"/>
    <mergeCell ref="AB2:AD2"/>
    <mergeCell ref="AD4:AD7"/>
    <mergeCell ref="AB12:AC12"/>
    <mergeCell ref="AB13:AC14"/>
    <mergeCell ref="X4:Y4"/>
    <mergeCell ref="X5:Y5"/>
    <mergeCell ref="V5:W5"/>
    <mergeCell ref="V4:W4"/>
    <mergeCell ref="V13:W14"/>
    <mergeCell ref="V7:Y7"/>
    <mergeCell ref="AE2:AH2"/>
    <mergeCell ref="AH4:AH7"/>
    <mergeCell ref="X6:Y6"/>
    <mergeCell ref="V6:W6"/>
    <mergeCell ref="L31:M31"/>
    <mergeCell ref="T33:U33"/>
    <mergeCell ref="P33:Q33"/>
    <mergeCell ref="R33:S33"/>
    <mergeCell ref="T29:U29"/>
    <mergeCell ref="O12:Q12"/>
    <mergeCell ref="O13:Q13"/>
    <mergeCell ref="O11:Q11"/>
    <mergeCell ref="N23:O23"/>
    <mergeCell ref="T23:U23"/>
    <mergeCell ref="L22:M22"/>
    <mergeCell ref="R23:S23"/>
    <mergeCell ref="P21:Q21"/>
    <mergeCell ref="R21:S21"/>
    <mergeCell ref="N22:O22"/>
    <mergeCell ref="N26:O26"/>
    <mergeCell ref="R31:S31"/>
    <mergeCell ref="T28:U28"/>
    <mergeCell ref="T26:U26"/>
    <mergeCell ref="R29:S29"/>
    <mergeCell ref="N27:O27"/>
    <mergeCell ref="L30:M30"/>
  </mergeCells>
  <phoneticPr fontId="2" type="noConversion"/>
  <pageMargins left="0" right="0" top="0" bottom="0" header="0" footer="0"/>
  <pageSetup paperSize="9" orientation="landscape"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PRONTUARIO</vt:lpstr>
      <vt:lpstr>TESTO ARTICOLI CCNL</vt:lpstr>
      <vt:lpstr>TABELLE RETRIBUTIVE CCNL</vt:lpstr>
      <vt:lpstr>$</vt:lpstr>
      <vt:lpstr>PRONTUARIO!OLE_LINK10</vt:lpstr>
    </vt:vector>
  </TitlesOfParts>
  <Company>ProntoCOLF.it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EasyCOLF</dc:title>
  <dc:subject>Prontuario calcoli e CCNL COLF</dc:subject>
  <dc:creator>Vincenzo FUSCO</dc:creator>
  <cp:lastModifiedBy>Enzo</cp:lastModifiedBy>
  <cp:lastPrinted>2023-07-21T10:54:32Z</cp:lastPrinted>
  <dcterms:created xsi:type="dcterms:W3CDTF">2007-03-26T19:50:01Z</dcterms:created>
  <dcterms:modified xsi:type="dcterms:W3CDTF">2024-03-20T16:54:57Z</dcterms:modified>
  <cp:category>Prontuari</cp:category>
</cp:coreProperties>
</file>