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zo\Documents\PRONTUARI\"/>
    </mc:Choice>
  </mc:AlternateContent>
  <workbookProtection workbookPassword="924D" lockStructure="1"/>
  <bookViews>
    <workbookView showHorizontalScroll="0" showVerticalScroll="0" xWindow="-120" yWindow="-120" windowWidth="29040" windowHeight="15720" tabRatio="836"/>
  </bookViews>
  <sheets>
    <sheet name="DATI" sheetId="11" r:id="rId1"/>
    <sheet name="$" sheetId="9" state="hidden" r:id="rId2"/>
  </sheets>
  <calcPr calcId="152511" fullPrecision="0"/>
</workbook>
</file>

<file path=xl/calcChain.xml><?xml version="1.0" encoding="utf-8"?>
<calcChain xmlns="http://schemas.openxmlformats.org/spreadsheetml/2006/main">
  <c r="M84" i="9" l="1"/>
  <c r="L84" i="9"/>
  <c r="K84" i="9"/>
  <c r="J84" i="9"/>
  <c r="I84" i="9"/>
  <c r="H84" i="9"/>
  <c r="G84" i="9"/>
  <c r="F84" i="9"/>
  <c r="E84" i="9"/>
  <c r="D84" i="9"/>
  <c r="B84" i="9"/>
  <c r="C84" i="9"/>
  <c r="A90" i="9" l="1"/>
  <c r="B90" i="9" s="1"/>
  <c r="G90" i="9" l="1"/>
  <c r="A84" i="9" l="1"/>
  <c r="G110" i="9" l="1"/>
  <c r="G103" i="9"/>
  <c r="G98" i="9"/>
  <c r="E119" i="9"/>
  <c r="B39" i="11" l="1"/>
  <c r="AH9" i="11" l="1"/>
  <c r="BF15" i="11"/>
  <c r="BN15" i="11"/>
  <c r="D39" i="11"/>
  <c r="BY5" i="11" s="1"/>
  <c r="B10" i="11"/>
  <c r="AR16" i="11"/>
  <c r="B22" i="11"/>
  <c r="B33" i="11"/>
  <c r="B32" i="11"/>
  <c r="F98" i="9"/>
  <c r="B13" i="11"/>
  <c r="CI26" i="11" l="1"/>
  <c r="CI25" i="11"/>
  <c r="CD26" i="11"/>
  <c r="C119" i="9"/>
  <c r="W42" i="11" s="1"/>
  <c r="A119" i="9"/>
  <c r="G101" i="9"/>
  <c r="CI30" i="11"/>
  <c r="CD30" i="11"/>
  <c r="F142" i="9" l="1"/>
  <c r="F126" i="9"/>
  <c r="F141" i="9"/>
  <c r="J141" i="9" s="1"/>
  <c r="CI21" i="11"/>
  <c r="CI13" i="11"/>
  <c r="CD23" i="11"/>
  <c r="CD15" i="11"/>
  <c r="BY27" i="11"/>
  <c r="BY19" i="11"/>
  <c r="CD11" i="11"/>
  <c r="CI8" i="11"/>
  <c r="CI28" i="11"/>
  <c r="CI20" i="11"/>
  <c r="CI12" i="11"/>
  <c r="CD22" i="11"/>
  <c r="CD14" i="11"/>
  <c r="BY26" i="11"/>
  <c r="BY18" i="11"/>
  <c r="BY11" i="11"/>
  <c r="CD8" i="11"/>
  <c r="CI27" i="11"/>
  <c r="CI19" i="11"/>
  <c r="CD12" i="11"/>
  <c r="CD21" i="11"/>
  <c r="CD13" i="11"/>
  <c r="BY25" i="11"/>
  <c r="BY17" i="11"/>
  <c r="CI10" i="11"/>
  <c r="CI18" i="11"/>
  <c r="CD28" i="11"/>
  <c r="CD20" i="11"/>
  <c r="BY12" i="11"/>
  <c r="BY24" i="11"/>
  <c r="BY16" i="11"/>
  <c r="CD10" i="11"/>
  <c r="CI17" i="11"/>
  <c r="CD27" i="11"/>
  <c r="CD19" i="11"/>
  <c r="CI29" i="11"/>
  <c r="BY23" i="11"/>
  <c r="BY15" i="11"/>
  <c r="BY10" i="11"/>
  <c r="CI24" i="11"/>
  <c r="CI16" i="11"/>
  <c r="CD18" i="11"/>
  <c r="CD29" i="11"/>
  <c r="BY22" i="11"/>
  <c r="BY14" i="11"/>
  <c r="CI9" i="11"/>
  <c r="CI23" i="11"/>
  <c r="CI15" i="11"/>
  <c r="CD25" i="11"/>
  <c r="CD17" i="11"/>
  <c r="BY29" i="11"/>
  <c r="BY21" i="11"/>
  <c r="BY13" i="11"/>
  <c r="CD9" i="11"/>
  <c r="CI22" i="11"/>
  <c r="CI14" i="11"/>
  <c r="CD24" i="11"/>
  <c r="CD16" i="11"/>
  <c r="BY28" i="11"/>
  <c r="BY20" i="11"/>
  <c r="CI11" i="11"/>
  <c r="BY9" i="11"/>
  <c r="BY6" i="11"/>
  <c r="CI6" i="11"/>
  <c r="CD6" i="11"/>
  <c r="BY8" i="11"/>
  <c r="CI7" i="11"/>
  <c r="CD7" i="11"/>
  <c r="BY7" i="11"/>
  <c r="F133" i="9"/>
  <c r="F125" i="9"/>
  <c r="F128" i="9"/>
  <c r="F135" i="9"/>
  <c r="F140" i="9"/>
  <c r="J140" i="9" s="1"/>
  <c r="F132" i="9"/>
  <c r="F124" i="9"/>
  <c r="F139" i="9"/>
  <c r="J139" i="9" s="1"/>
  <c r="F131" i="9"/>
  <c r="F123" i="9"/>
  <c r="F130" i="9"/>
  <c r="F145" i="9"/>
  <c r="F129" i="9"/>
  <c r="F144" i="9"/>
  <c r="F127" i="9"/>
  <c r="F138" i="9"/>
  <c r="J138" i="9" s="1"/>
  <c r="F137" i="9"/>
  <c r="F136" i="9"/>
  <c r="F143" i="9"/>
  <c r="F134" i="9"/>
  <c r="J142" i="9" l="1"/>
  <c r="H143" i="9"/>
  <c r="J143" i="9" s="1"/>
  <c r="H142" i="9"/>
  <c r="H141" i="9"/>
  <c r="D108" i="9" l="1"/>
  <c r="B16" i="11"/>
  <c r="A1" i="11"/>
  <c r="G108" i="9"/>
  <c r="J110" i="9" s="1"/>
  <c r="AJ5" i="11" s="1"/>
  <c r="L145" i="9"/>
  <c r="H145" i="9"/>
  <c r="H144" i="9"/>
  <c r="H140" i="9"/>
  <c r="H139" i="9"/>
  <c r="H138" i="9"/>
  <c r="H137" i="9"/>
  <c r="H136" i="9"/>
  <c r="H134" i="9"/>
  <c r="H133" i="9"/>
  <c r="H132" i="9"/>
  <c r="H131" i="9"/>
  <c r="H130" i="9"/>
  <c r="H129" i="9"/>
  <c r="H126" i="9"/>
  <c r="H125" i="9"/>
  <c r="H124" i="9"/>
  <c r="AR19" i="11" l="1"/>
  <c r="BF18" i="11"/>
  <c r="BN18" i="11"/>
  <c r="J134" i="9"/>
  <c r="K134" i="9" s="1"/>
  <c r="L134" i="9" s="1"/>
  <c r="J126" i="9"/>
  <c r="K126" i="9" s="1"/>
  <c r="L126" i="9" s="1"/>
  <c r="H127" i="9"/>
  <c r="J127" i="9" s="1"/>
  <c r="H135" i="9"/>
  <c r="J135" i="9" s="1"/>
  <c r="K135" i="9" s="1"/>
  <c r="L135" i="9" s="1"/>
  <c r="J132" i="9"/>
  <c r="K132" i="9" s="1"/>
  <c r="L132" i="9" s="1"/>
  <c r="J125" i="9"/>
  <c r="K125" i="9" s="1"/>
  <c r="J133" i="9"/>
  <c r="K133" i="9" s="1"/>
  <c r="H123" i="9"/>
  <c r="J123" i="9" s="1"/>
  <c r="K123" i="9" s="1"/>
  <c r="L123" i="9" s="1"/>
  <c r="H128" i="9"/>
  <c r="J128" i="9" s="1"/>
  <c r="J137" i="9"/>
  <c r="J136" i="9"/>
  <c r="K136" i="9" s="1"/>
  <c r="J130" i="9"/>
  <c r="K143" i="9" s="1"/>
  <c r="L143" i="9" s="1"/>
  <c r="J124" i="9"/>
  <c r="J129" i="9"/>
  <c r="J131" i="9"/>
  <c r="J144" i="9" s="1"/>
  <c r="O5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N4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K144" i="9" l="1"/>
  <c r="L144" i="9" s="1"/>
  <c r="AD8" i="9"/>
  <c r="AD16" i="9"/>
  <c r="AD24" i="9"/>
  <c r="AD32" i="9"/>
  <c r="AD40" i="9"/>
  <c r="AD48" i="9"/>
  <c r="AD56" i="9"/>
  <c r="AD64" i="9"/>
  <c r="AD72" i="9"/>
  <c r="AD80" i="9"/>
  <c r="AD25" i="9"/>
  <c r="AD65" i="9"/>
  <c r="AD18" i="9"/>
  <c r="AD74" i="9"/>
  <c r="AD11" i="9"/>
  <c r="AD19" i="9"/>
  <c r="AD27" i="9"/>
  <c r="AD35" i="9"/>
  <c r="AD43" i="9"/>
  <c r="AD51" i="9"/>
  <c r="AD59" i="9"/>
  <c r="AD67" i="9"/>
  <c r="AD75" i="9"/>
  <c r="AD17" i="9"/>
  <c r="AD41" i="9"/>
  <c r="AD57" i="9"/>
  <c r="AD81" i="9"/>
  <c r="AD4" i="9"/>
  <c r="AD12" i="9"/>
  <c r="AD20" i="9"/>
  <c r="AD28" i="9"/>
  <c r="AD36" i="9"/>
  <c r="AD44" i="9"/>
  <c r="AD52" i="9"/>
  <c r="AD60" i="9"/>
  <c r="AD68" i="9"/>
  <c r="AD76" i="9"/>
  <c r="AD10" i="9"/>
  <c r="AD34" i="9"/>
  <c r="AD42" i="9"/>
  <c r="AD58" i="9"/>
  <c r="AD82" i="9"/>
  <c r="AD5" i="9"/>
  <c r="AD13" i="9"/>
  <c r="AD21" i="9"/>
  <c r="AD29" i="9"/>
  <c r="AD37" i="9"/>
  <c r="AD45" i="9"/>
  <c r="AD53" i="9"/>
  <c r="AD61" i="9"/>
  <c r="AD69" i="9"/>
  <c r="AD77" i="9"/>
  <c r="AD33" i="9"/>
  <c r="AD73" i="9"/>
  <c r="AD66" i="9"/>
  <c r="AD6" i="9"/>
  <c r="AD14" i="9"/>
  <c r="AD22" i="9"/>
  <c r="AD30" i="9"/>
  <c r="AD38" i="9"/>
  <c r="AD46" i="9"/>
  <c r="AD54" i="9"/>
  <c r="AD62" i="9"/>
  <c r="AD70" i="9"/>
  <c r="AD78" i="9"/>
  <c r="AD9" i="9"/>
  <c r="AD49" i="9"/>
  <c r="AD26" i="9"/>
  <c r="AD50" i="9"/>
  <c r="AD7" i="9"/>
  <c r="AD15" i="9"/>
  <c r="AD23" i="9"/>
  <c r="AD31" i="9"/>
  <c r="AD39" i="9"/>
  <c r="AD47" i="9"/>
  <c r="AD55" i="9"/>
  <c r="AD63" i="9"/>
  <c r="AD71" i="9"/>
  <c r="AD79" i="9"/>
  <c r="N84" i="9"/>
  <c r="K142" i="9"/>
  <c r="L142" i="9" s="1"/>
  <c r="K128" i="9"/>
  <c r="L128" i="9" s="1"/>
  <c r="K127" i="9"/>
  <c r="L127" i="9" s="1"/>
  <c r="K140" i="9"/>
  <c r="L140" i="9" s="1"/>
  <c r="L133" i="9"/>
  <c r="K124" i="9"/>
  <c r="L124" i="9" s="1"/>
  <c r="L125" i="9"/>
  <c r="K130" i="9"/>
  <c r="L130" i="9" s="1"/>
  <c r="L136" i="9"/>
  <c r="K137" i="9"/>
  <c r="L137" i="9" s="1"/>
  <c r="K131" i="9"/>
  <c r="L131" i="9" s="1"/>
  <c r="K129" i="9"/>
  <c r="L129" i="9" s="1"/>
  <c r="AC84" i="9" l="1"/>
  <c r="E104" i="9"/>
  <c r="G104" i="9" s="1"/>
  <c r="G105" i="9" s="1"/>
  <c r="J146" i="9"/>
  <c r="K141" i="9"/>
  <c r="L141" i="9" s="1"/>
  <c r="K139" i="9"/>
  <c r="L139" i="9" s="1"/>
  <c r="K138" i="9"/>
  <c r="L138" i="9" s="1"/>
  <c r="E111" i="9" l="1"/>
  <c r="G111" i="9" s="1"/>
  <c r="G112" i="9" s="1"/>
  <c r="Z16" i="11"/>
  <c r="Z17" i="11" s="1"/>
  <c r="L146" i="9"/>
  <c r="AH16" i="11" l="1"/>
  <c r="B19" i="11" s="1"/>
  <c r="AH19" i="11" l="1"/>
  <c r="AH22" i="11" s="1"/>
</calcChain>
</file>

<file path=xl/sharedStrings.xml><?xml version="1.0" encoding="utf-8"?>
<sst xmlns="http://schemas.openxmlformats.org/spreadsheetml/2006/main" count="117" uniqueCount="54">
  <si>
    <t>TOTALE INTERESSI</t>
  </si>
  <si>
    <t>dal</t>
  </si>
  <si>
    <t>al</t>
  </si>
  <si>
    <t>%</t>
  </si>
  <si>
    <t>fino al</t>
  </si>
  <si>
    <t>Canone di locazione</t>
  </si>
  <si>
    <t>ANNO</t>
  </si>
  <si>
    <t>N.B. Il deposito cauzionale non può essere superiore a 3 mensilità del canone di locazione. L'aggiornamento del canone non può essere superiore al 75% della variazione ISTAT dell'indice dei prezzi al consumo per le famiglie di operai e impiegati dell'anno precedente.</t>
  </si>
  <si>
    <t>-</t>
  </si>
  <si>
    <t>www-studiofusco.it - info@studiofusco.it</t>
  </si>
  <si>
    <t>INDICI ISTAT CANONI LOCAZIONE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</si>
  <si>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</si>
  <si>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</si>
  <si>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</si>
  <si>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</si>
  <si>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</si>
  <si>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</si>
  <si>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</si>
  <si>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</si>
  <si>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</si>
  <si>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</si>
  <si>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</si>
  <si>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</si>
  <si>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Indice applicabile </t>
  </si>
  <si>
    <t>INDICE APPLICABILE</t>
  </si>
  <si>
    <t>INDICI RIVALUTAZIONE CREDITI</t>
  </si>
  <si>
    <t>Credito da rivalutare</t>
  </si>
  <si>
    <t>Credito RIVALUTATO</t>
  </si>
  <si>
    <t xml:space="preserve">Coefficiente applicabile </t>
  </si>
  <si>
    <t xml:space="preserve">CALCOLO INTERESSI LEGALI </t>
  </si>
  <si>
    <t>IMPONIBILE</t>
  </si>
  <si>
    <t>GIORNI</t>
  </si>
  <si>
    <t>Interessi calcolati</t>
  </si>
  <si>
    <t>PERIODO VALIDITA' TASSO</t>
  </si>
  <si>
    <t>PERIODO CALCOLO INTERESSI</t>
  </si>
  <si>
    <t xml:space="preserve">RIVALUTAZIONE MONETARIA </t>
  </si>
  <si>
    <t>AUMENTO ISTAT CANONE DI LOCAZIONE</t>
  </si>
  <si>
    <t>CALCOLO INTERESSI LEGALI</t>
  </si>
  <si>
    <t>DATA AGGIORNAMENTO INDICI</t>
  </si>
  <si>
    <t>RIVALUTAZIONE MONETARIA + INTERESSI LEGALI</t>
  </si>
  <si>
    <t>Il calcolo degli interessi legali è riferito al capitale originario non rivalutato.</t>
  </si>
  <si>
    <t>OPZIONE SELEZIONATA:</t>
  </si>
  <si>
    <t>Canone AUMENTATO</t>
  </si>
  <si>
    <t>CALCOLO AUMENTO ISTAT</t>
  </si>
  <si>
    <t>CLICCARE NELLA CASELLA PER SELEZIONARE LE OPZIONI</t>
  </si>
  <si>
    <t xml:space="preserve">Le somme erogate per rivalutazione monetaria e interessi sono escluse dalla base imponibile ai fini contributivi (art. 12 Legge 153/1969 riformulata dal D. Lgs. 314/1997).                                                                </t>
  </si>
  <si>
    <t>L'aggiornamento del canone non può essere superiore al 75% della variazione ISTAT dell'indice dei prezzi al consumo per le famiglie di operai e impiegati dell'anno precedente.</t>
  </si>
  <si>
    <t xml:space="preserve">Il deposito cauzionale non può essere superiore a 3 mensilità del canone di locazione. </t>
  </si>
  <si>
    <t>MESSAGGIO DI ERRORE</t>
  </si>
  <si>
    <t>da sito ISTAT: Coefficienti mensili</t>
  </si>
  <si>
    <t>Indice applicabile</t>
  </si>
  <si>
    <t>da sito ISTAT : Variazioni percentuali del MESE rispetto allo STESSO MESE dell'ANNO PRECEDENTE</t>
  </si>
  <si>
    <t>da sito ISTAT : VARIAZIONI PERCENTUALI DEL MESE RISPETTO ALLO STESSO MESE DELL'ANNO PRECEDENTE</t>
  </si>
  <si>
    <t>RIVALUTAZIONE 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</si>
</sst>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0"/>
    <numFmt numFmtId="165" formatCode="_-[$€-2]\ * #,##0.00_-;\-[$€-2]\ * #,##0.00_-;_-[$€-2]\ * &quot;-&quot;??_-"/>
    <numFmt numFmtId="166" formatCode="dd\ mmmm\ yyyy"/>
    <numFmt numFmtId="167" formatCode="dd:mm:yyyy"/>
    <numFmt numFmtId="168" formatCode="yyyy"/>
    <numFmt numFmtId="169" formatCode="dd\.mm\.yyyy"/>
    <numFmt numFmtId="170" formatCode="#,##0.00\ ;[Red]\-#,##0.00\ "/>
    <numFmt numFmtId="171" formatCode="#,##0.000\ ;[Red]\-#,##0.000\ "/>
    <numFmt numFmtId="172" formatCode="0.000"/>
    <numFmt numFmtId="173" formatCode="0.000%"/>
    <numFmt numFmtId="174" formatCode="#,##0.00000\ ;[Red]\-#,##0.00000\ "/>
    <numFmt numFmtId="175" formatCode="#,##0.00_ ;[Red]\-#,##0.00\ 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5"/>
      <color indexed="23"/>
      <name val="Arial"/>
      <family val="2"/>
    </font>
    <font>
      <sz val="5"/>
      <color indexed="12"/>
      <name val="Arial"/>
      <family val="2"/>
    </font>
    <font>
      <sz val="8"/>
      <color indexed="15"/>
      <name val="Verdana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20"/>
      <color rgb="FF000099"/>
      <name val="Arial Rounded MT Bold"/>
      <family val="2"/>
    </font>
    <font>
      <sz val="6"/>
      <name val="Arial Rounded MT Bold"/>
      <family val="2"/>
    </font>
    <font>
      <sz val="8"/>
      <name val="Arial Rounded MT Bold"/>
      <family val="2"/>
    </font>
    <font>
      <sz val="8"/>
      <color indexed="10"/>
      <name val="Arial Rounded MT Bold"/>
      <family val="2"/>
    </font>
    <font>
      <sz val="12"/>
      <name val="Arial Rounded MT Bold"/>
      <family val="2"/>
    </font>
    <font>
      <b/>
      <sz val="11"/>
      <color indexed="10"/>
      <name val="Arial Rounded MT Bold"/>
      <family val="2"/>
    </font>
    <font>
      <sz val="12"/>
      <color indexed="12"/>
      <name val="Arial Rounded MT Bold"/>
      <family val="2"/>
    </font>
    <font>
      <sz val="12"/>
      <color rgb="FFFF0000"/>
      <name val="Arial Rounded MT Bold"/>
      <family val="2"/>
    </font>
    <font>
      <b/>
      <sz val="12"/>
      <color rgb="FF000099"/>
      <name val="Arial Rounded MT Bold"/>
      <family val="2"/>
    </font>
    <font>
      <b/>
      <sz val="8"/>
      <name val="Arial Rounded MT Bold"/>
      <family val="2"/>
    </font>
    <font>
      <sz val="9"/>
      <color indexed="8"/>
      <name val="Arial Rounded MT Bold"/>
      <family val="2"/>
    </font>
    <font>
      <sz val="10"/>
      <color indexed="18"/>
      <name val="Arial Rounded MT Bold"/>
      <family val="2"/>
    </font>
    <font>
      <b/>
      <sz val="10"/>
      <color indexed="18"/>
      <name val="Arial Rounded MT Bold"/>
      <family val="2"/>
    </font>
    <font>
      <b/>
      <sz val="9"/>
      <name val="Arial Rounded MT Bold"/>
      <family val="2"/>
    </font>
    <font>
      <sz val="10"/>
      <color theme="0"/>
      <name val="Arial Rounded MT Bold"/>
      <family val="2"/>
    </font>
    <font>
      <b/>
      <sz val="12"/>
      <color rgb="FFFF0000"/>
      <name val="Arial Rounded MT Bold"/>
      <family val="2"/>
    </font>
    <font>
      <sz val="14"/>
      <color theme="0"/>
      <name val="Arial Rounded MT Bold"/>
      <family val="2"/>
    </font>
    <font>
      <b/>
      <sz val="16"/>
      <color rgb="FF000099"/>
      <name val="Arial Rounded MT Bold"/>
      <family val="2"/>
    </font>
    <font>
      <sz val="6"/>
      <color theme="0"/>
      <name val="Arial Rounded MT Bold"/>
      <family val="2"/>
    </font>
    <font>
      <sz val="6"/>
      <color indexed="15"/>
      <name val="Verdana"/>
      <family val="2"/>
    </font>
    <font>
      <sz val="8"/>
      <color theme="0"/>
      <name val="Arial Rounded MT Bold"/>
      <family val="2"/>
    </font>
    <font>
      <b/>
      <sz val="12"/>
      <color theme="0"/>
      <name val="Arial Rounded MT Bold"/>
      <family val="2"/>
    </font>
    <font>
      <sz val="10"/>
      <color rgb="FF000099"/>
      <name val="Arial Rounded MT Bold"/>
      <family val="2"/>
    </font>
    <font>
      <sz val="14"/>
      <color rgb="FF000099"/>
      <name val="Arial Rounded MT Bold"/>
      <family val="2"/>
    </font>
    <font>
      <b/>
      <sz val="12"/>
      <color indexed="8"/>
      <name val="Arial Rounded MT Bold"/>
      <family val="2"/>
    </font>
    <font>
      <b/>
      <sz val="14"/>
      <color theme="0"/>
      <name val="Arial Rounded MT Bold"/>
      <family val="2"/>
    </font>
    <font>
      <b/>
      <sz val="14"/>
      <color rgb="FF00FF99"/>
      <name val="Arial Rounded MT Bold"/>
      <family val="2"/>
    </font>
    <font>
      <sz val="12"/>
      <color theme="0"/>
      <name val="Arial Rounded MT Bold"/>
      <family val="2"/>
    </font>
    <font>
      <sz val="8"/>
      <color rgb="FFFF0000"/>
      <name val="Arial Rounded MT Bold"/>
      <family val="2"/>
    </font>
    <font>
      <sz val="8"/>
      <color rgb="FF000099"/>
      <name val="Arial Rounded MT Bold"/>
      <family val="2"/>
    </font>
    <font>
      <sz val="9"/>
      <color rgb="FF000066"/>
      <name val="Arial Rounded MT Bold"/>
      <family val="2"/>
    </font>
    <font>
      <b/>
      <sz val="9"/>
      <color indexed="10"/>
      <name val="Arial Rounded MT Bold"/>
      <family val="2"/>
    </font>
    <font>
      <b/>
      <sz val="11"/>
      <color rgb="FF0000FF"/>
      <name val="Arial Rounded MT Bold"/>
      <family val="2"/>
    </font>
    <font>
      <sz val="8"/>
      <color rgb="FF0000FF"/>
      <name val="Arial Rounded MT Bold"/>
      <family val="2"/>
    </font>
    <font>
      <b/>
      <sz val="12"/>
      <name val="Arial Rounded MT Bold"/>
      <family val="2"/>
    </font>
    <font>
      <sz val="14"/>
      <color rgb="FF00FF00"/>
      <name val="Arial Rounded MT Bold"/>
      <family val="2"/>
    </font>
    <font>
      <sz val="11"/>
      <color indexed="10"/>
      <name val="Arial Black"/>
      <family val="2"/>
    </font>
    <font>
      <sz val="10"/>
      <color indexed="10"/>
      <name val="Arial Black"/>
      <family val="2"/>
    </font>
    <font>
      <b/>
      <sz val="12"/>
      <color rgb="FFFFFF00"/>
      <name val="Arial Rounded MT Bold"/>
      <family val="2"/>
    </font>
    <font>
      <sz val="9"/>
      <color rgb="FF000080"/>
      <name val="Arial Rounded MT Bold"/>
      <family val="2"/>
    </font>
    <font>
      <b/>
      <sz val="10"/>
      <color rgb="FFFF0000"/>
      <name val="Arial Rounded MT Bold"/>
      <family val="2"/>
    </font>
    <font>
      <b/>
      <sz val="14"/>
      <color rgb="FFFFFF00"/>
      <name val="Arial Rounded MT Bold"/>
      <family val="2"/>
    </font>
    <font>
      <b/>
      <sz val="12"/>
      <color rgb="FF0000FF"/>
      <name val="Arial Rounded MT Bold"/>
      <family val="2"/>
    </font>
    <font>
      <b/>
      <sz val="8"/>
      <color rgb="FFFF0000"/>
      <name val="Arial Rounded MT Bold"/>
      <family val="2"/>
    </font>
    <font>
      <b/>
      <sz val="16"/>
      <color theme="0"/>
      <name val="Arial Rounded MT Bold"/>
      <family val="2"/>
    </font>
    <font>
      <sz val="9"/>
      <name val="Arial Rounded MT Bold"/>
      <family val="2"/>
    </font>
    <font>
      <b/>
      <sz val="9"/>
      <color rgb="FF000066"/>
      <name val="Arial Rounded MT Bold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165" fontId="0" fillId="0" borderId="0"/>
    <xf numFmtId="165" fontId="1" fillId="0" borderId="0" applyFont="0" applyFill="0" applyBorder="0" applyAlignment="0" applyProtection="0"/>
  </cellStyleXfs>
  <cellXfs count="297">
    <xf numFmtId="165" fontId="0" fillId="0" borderId="0" xfId="0"/>
    <xf numFmtId="165" fontId="0" fillId="0" borderId="0" xfId="0" applyAlignment="1">
      <alignment vertical="center"/>
    </xf>
    <xf numFmtId="165" fontId="3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center"/>
    </xf>
    <xf numFmtId="165" fontId="0" fillId="2" borderId="0" xfId="0" applyFill="1" applyAlignment="1">
      <alignment vertical="center"/>
    </xf>
    <xf numFmtId="165" fontId="0" fillId="2" borderId="0" xfId="0" applyFill="1"/>
    <xf numFmtId="165" fontId="5" fillId="0" borderId="0" xfId="0" applyFont="1"/>
    <xf numFmtId="10" fontId="6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165" fontId="0" fillId="0" borderId="0" xfId="0" applyProtection="1">
      <protection locked="0"/>
    </xf>
    <xf numFmtId="165" fontId="10" fillId="0" borderId="0" xfId="0" applyFont="1" applyProtection="1">
      <protection locked="0"/>
    </xf>
    <xf numFmtId="165" fontId="13" fillId="0" borderId="0" xfId="0" applyFont="1" applyProtection="1">
      <protection locked="0"/>
    </xf>
    <xf numFmtId="165" fontId="13" fillId="0" borderId="0" xfId="0" applyFont="1" applyAlignment="1" applyProtection="1">
      <alignment vertical="center"/>
      <protection locked="0"/>
    </xf>
    <xf numFmtId="165" fontId="13" fillId="0" borderId="0" xfId="0" applyFont="1" applyAlignment="1" applyProtection="1">
      <alignment horizontal="center" vertical="center"/>
      <protection locked="0"/>
    </xf>
    <xf numFmtId="165" fontId="13" fillId="0" borderId="0" xfId="0" applyFont="1" applyAlignment="1" applyProtection="1">
      <alignment horizontal="left" vertical="center"/>
      <protection locked="0" hidden="1"/>
    </xf>
    <xf numFmtId="165" fontId="14" fillId="0" borderId="0" xfId="0" applyFont="1" applyProtection="1">
      <protection locked="0"/>
    </xf>
    <xf numFmtId="170" fontId="2" fillId="7" borderId="21" xfId="0" applyNumberFormat="1" applyFont="1" applyFill="1" applyBorder="1" applyAlignment="1">
      <alignment horizontal="center" vertical="center"/>
    </xf>
    <xf numFmtId="170" fontId="2" fillId="7" borderId="23" xfId="0" applyNumberFormat="1" applyFont="1" applyFill="1" applyBorder="1" applyAlignment="1">
      <alignment horizontal="center" vertical="center"/>
    </xf>
    <xf numFmtId="170" fontId="2" fillId="7" borderId="22" xfId="0" applyNumberFormat="1" applyFont="1" applyFill="1" applyBorder="1" applyAlignment="1">
      <alignment horizontal="center" vertical="center"/>
    </xf>
    <xf numFmtId="168" fontId="13" fillId="7" borderId="20" xfId="0" applyNumberFormat="1" applyFont="1" applyFill="1" applyBorder="1" applyAlignment="1">
      <alignment horizontal="center" vertical="center"/>
    </xf>
    <xf numFmtId="168" fontId="13" fillId="7" borderId="21" xfId="0" applyNumberFormat="1" applyFont="1" applyFill="1" applyBorder="1" applyAlignment="1">
      <alignment horizontal="center" vertical="center"/>
    </xf>
    <xf numFmtId="168" fontId="13" fillId="7" borderId="22" xfId="0" applyNumberFormat="1" applyFont="1" applyFill="1" applyBorder="1" applyAlignment="1">
      <alignment horizontal="center" vertical="center"/>
    </xf>
    <xf numFmtId="168" fontId="13" fillId="7" borderId="24" xfId="0" applyNumberFormat="1" applyFont="1" applyFill="1" applyBorder="1" applyAlignment="1">
      <alignment horizontal="center" vertical="center"/>
    </xf>
    <xf numFmtId="170" fontId="13" fillId="6" borderId="20" xfId="0" applyNumberFormat="1" applyFont="1" applyFill="1" applyBorder="1" applyAlignment="1">
      <alignment horizontal="center" vertical="center"/>
    </xf>
    <xf numFmtId="170" fontId="13" fillId="6" borderId="21" xfId="0" applyNumberFormat="1" applyFont="1" applyFill="1" applyBorder="1" applyAlignment="1">
      <alignment horizontal="center" vertical="center"/>
    </xf>
    <xf numFmtId="170" fontId="13" fillId="6" borderId="22" xfId="0" applyNumberFormat="1" applyFont="1" applyFill="1" applyBorder="1" applyAlignment="1">
      <alignment horizontal="center" vertical="center"/>
    </xf>
    <xf numFmtId="167" fontId="13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70" fontId="13" fillId="6" borderId="24" xfId="0" applyNumberFormat="1" applyFont="1" applyFill="1" applyBorder="1" applyAlignment="1">
      <alignment horizontal="center" vertical="center"/>
    </xf>
    <xf numFmtId="1" fontId="21" fillId="7" borderId="26" xfId="0" applyNumberFormat="1" applyFont="1" applyFill="1" applyBorder="1" applyAlignment="1">
      <alignment horizontal="center" vertical="center"/>
    </xf>
    <xf numFmtId="10" fontId="21" fillId="7" borderId="27" xfId="0" applyNumberFormat="1" applyFont="1" applyFill="1" applyBorder="1" applyAlignment="1">
      <alignment horizontal="center" vertical="center"/>
    </xf>
    <xf numFmtId="1" fontId="21" fillId="7" borderId="29" xfId="0" applyNumberFormat="1" applyFont="1" applyFill="1" applyBorder="1" applyAlignment="1">
      <alignment horizontal="center" vertical="center"/>
    </xf>
    <xf numFmtId="10" fontId="21" fillId="7" borderId="30" xfId="0" applyNumberFormat="1" applyFont="1" applyFill="1" applyBorder="1" applyAlignment="1">
      <alignment horizontal="center" vertical="center"/>
    </xf>
    <xf numFmtId="1" fontId="21" fillId="7" borderId="32" xfId="0" applyNumberFormat="1" applyFont="1" applyFill="1" applyBorder="1" applyAlignment="1">
      <alignment horizontal="center" vertical="center"/>
    </xf>
    <xf numFmtId="10" fontId="21" fillId="7" borderId="33" xfId="0" applyNumberFormat="1" applyFont="1" applyFill="1" applyBorder="1" applyAlignment="1">
      <alignment horizontal="center" vertical="center"/>
    </xf>
    <xf numFmtId="10" fontId="20" fillId="5" borderId="34" xfId="0" applyNumberFormat="1" applyFont="1" applyFill="1" applyBorder="1" applyAlignment="1">
      <alignment horizontal="center" vertical="center"/>
    </xf>
    <xf numFmtId="10" fontId="20" fillId="5" borderId="35" xfId="0" applyNumberFormat="1" applyFont="1" applyFill="1" applyBorder="1" applyAlignment="1">
      <alignment horizontal="center" vertical="center"/>
    </xf>
    <xf numFmtId="10" fontId="20" fillId="5" borderId="3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3" fontId="24" fillId="3" borderId="2" xfId="0" applyNumberFormat="1" applyFont="1" applyFill="1" applyBorder="1" applyAlignment="1">
      <alignment vertical="center"/>
    </xf>
    <xf numFmtId="165" fontId="13" fillId="7" borderId="13" xfId="0" applyFont="1" applyFill="1" applyBorder="1" applyAlignment="1" applyProtection="1">
      <alignment vertical="center"/>
      <protection locked="0"/>
    </xf>
    <xf numFmtId="165" fontId="13" fillId="7" borderId="13" xfId="0" applyFont="1" applyFill="1" applyBorder="1" applyProtection="1">
      <protection locked="0"/>
    </xf>
    <xf numFmtId="165" fontId="0" fillId="7" borderId="13" xfId="0" applyFill="1" applyBorder="1"/>
    <xf numFmtId="165" fontId="0" fillId="7" borderId="14" xfId="0" applyFill="1" applyBorder="1"/>
    <xf numFmtId="165" fontId="13" fillId="7" borderId="0" xfId="0" applyFont="1" applyFill="1" applyAlignment="1" applyProtection="1">
      <alignment vertical="center"/>
      <protection locked="0"/>
    </xf>
    <xf numFmtId="165" fontId="13" fillId="7" borderId="0" xfId="0" applyFont="1" applyFill="1" applyProtection="1">
      <protection locked="0"/>
    </xf>
    <xf numFmtId="165" fontId="0" fillId="7" borderId="0" xfId="0" applyFill="1"/>
    <xf numFmtId="165" fontId="0" fillId="7" borderId="19" xfId="0" applyFill="1" applyBorder="1"/>
    <xf numFmtId="165" fontId="13" fillId="7" borderId="0" xfId="0" applyFont="1" applyFill="1" applyAlignment="1" applyProtection="1">
      <alignment horizontal="left" vertical="center"/>
      <protection locked="0" hidden="1"/>
    </xf>
    <xf numFmtId="165" fontId="25" fillId="9" borderId="0" xfId="0" applyFont="1" applyFill="1" applyProtection="1">
      <protection hidden="1"/>
    </xf>
    <xf numFmtId="165" fontId="25" fillId="9" borderId="0" xfId="0" applyFont="1" applyFill="1" applyAlignment="1" applyProtection="1">
      <alignment horizontal="right"/>
      <protection hidden="1"/>
    </xf>
    <xf numFmtId="165" fontId="27" fillId="9" borderId="0" xfId="0" applyFont="1" applyFill="1" applyProtection="1">
      <protection hidden="1"/>
    </xf>
    <xf numFmtId="165" fontId="8" fillId="0" borderId="0" xfId="0" applyFont="1" applyAlignment="1" applyProtection="1">
      <alignment horizontal="left" vertical="center" wrapText="1"/>
      <protection hidden="1"/>
    </xf>
    <xf numFmtId="165" fontId="27" fillId="9" borderId="0" xfId="0" applyFont="1" applyFill="1" applyAlignment="1" applyProtection="1">
      <alignment vertical="center"/>
      <protection hidden="1"/>
    </xf>
    <xf numFmtId="165" fontId="39" fillId="0" borderId="0" xfId="0" applyFont="1" applyProtection="1">
      <protection hidden="1"/>
    </xf>
    <xf numFmtId="165" fontId="0" fillId="0" borderId="3" xfId="0" applyBorder="1"/>
    <xf numFmtId="165" fontId="13" fillId="0" borderId="0" xfId="0" applyFont="1" applyAlignment="1">
      <alignment vertical="center" wrapText="1"/>
    </xf>
    <xf numFmtId="171" fontId="2" fillId="7" borderId="21" xfId="0" applyNumberFormat="1" applyFont="1" applyFill="1" applyBorder="1" applyAlignment="1">
      <alignment horizontal="center" vertical="center"/>
    </xf>
    <xf numFmtId="171" fontId="2" fillId="7" borderId="23" xfId="0" applyNumberFormat="1" applyFont="1" applyFill="1" applyBorder="1" applyAlignment="1">
      <alignment horizontal="center" vertical="center"/>
    </xf>
    <xf numFmtId="171" fontId="2" fillId="7" borderId="22" xfId="0" applyNumberFormat="1" applyFont="1" applyFill="1" applyBorder="1" applyAlignment="1">
      <alignment horizontal="center" vertical="center"/>
    </xf>
    <xf numFmtId="171" fontId="13" fillId="6" borderId="20" xfId="0" applyNumberFormat="1" applyFont="1" applyFill="1" applyBorder="1" applyAlignment="1">
      <alignment horizontal="center" vertical="center"/>
    </xf>
    <xf numFmtId="171" fontId="13" fillId="6" borderId="24" xfId="0" applyNumberFormat="1" applyFont="1" applyFill="1" applyBorder="1" applyAlignment="1">
      <alignment horizontal="center" vertical="center"/>
    </xf>
    <xf numFmtId="171" fontId="13" fillId="6" borderId="21" xfId="0" applyNumberFormat="1" applyFont="1" applyFill="1" applyBorder="1" applyAlignment="1">
      <alignment horizontal="center" vertical="center"/>
    </xf>
    <xf numFmtId="2" fontId="10" fillId="7" borderId="2" xfId="0" applyNumberFormat="1" applyFont="1" applyFill="1" applyBorder="1" applyAlignment="1">
      <alignment horizontal="center" vertical="center"/>
    </xf>
    <xf numFmtId="168" fontId="10" fillId="7" borderId="2" xfId="0" applyNumberFormat="1" applyFont="1" applyFill="1" applyBorder="1" applyAlignment="1">
      <alignment horizontal="center" vertical="center"/>
    </xf>
    <xf numFmtId="167" fontId="13" fillId="6" borderId="9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71" fontId="13" fillId="6" borderId="23" xfId="0" applyNumberFormat="1" applyFont="1" applyFill="1" applyBorder="1" applyAlignment="1">
      <alignment horizontal="center" vertical="center"/>
    </xf>
    <xf numFmtId="168" fontId="13" fillId="11" borderId="24" xfId="0" applyNumberFormat="1" applyFont="1" applyFill="1" applyBorder="1" applyAlignment="1">
      <alignment horizontal="center" vertical="center"/>
    </xf>
    <xf numFmtId="168" fontId="13" fillId="11" borderId="21" xfId="0" applyNumberFormat="1" applyFont="1" applyFill="1" applyBorder="1" applyAlignment="1">
      <alignment horizontal="center" vertical="center"/>
    </xf>
    <xf numFmtId="168" fontId="13" fillId="11" borderId="23" xfId="0" applyNumberFormat="1" applyFont="1" applyFill="1" applyBorder="1" applyAlignment="1">
      <alignment horizontal="center" vertical="center"/>
    </xf>
    <xf numFmtId="168" fontId="13" fillId="11" borderId="22" xfId="0" applyNumberFormat="1" applyFont="1" applyFill="1" applyBorder="1" applyAlignment="1">
      <alignment horizontal="center" vertical="center"/>
    </xf>
    <xf numFmtId="0" fontId="27" fillId="9" borderId="0" xfId="0" applyNumberFormat="1" applyFont="1" applyFill="1" applyAlignment="1" applyProtection="1">
      <alignment vertical="center"/>
      <protection hidden="1"/>
    </xf>
    <xf numFmtId="0" fontId="25" fillId="9" borderId="0" xfId="0" applyNumberFormat="1" applyFont="1" applyFill="1" applyProtection="1">
      <protection hidden="1"/>
    </xf>
    <xf numFmtId="0" fontId="25" fillId="4" borderId="6" xfId="0" applyNumberFormat="1" applyFont="1" applyFill="1" applyBorder="1" applyProtection="1">
      <protection hidden="1"/>
    </xf>
    <xf numFmtId="0" fontId="10" fillId="4" borderId="6" xfId="0" applyNumberFormat="1" applyFont="1" applyFill="1" applyBorder="1" applyProtection="1">
      <protection hidden="1"/>
    </xf>
    <xf numFmtId="0" fontId="26" fillId="9" borderId="0" xfId="0" applyNumberFormat="1" applyFont="1" applyFill="1" applyAlignment="1" applyProtection="1">
      <alignment horizontal="center" vertical="center"/>
      <protection hidden="1"/>
    </xf>
    <xf numFmtId="0" fontId="10" fillId="4" borderId="0" xfId="0" applyNumberFormat="1" applyFont="1" applyFill="1" applyProtection="1">
      <protection hidden="1"/>
    </xf>
    <xf numFmtId="0" fontId="10" fillId="4" borderId="7" xfId="0" applyNumberFormat="1" applyFont="1" applyFill="1" applyBorder="1" applyProtection="1">
      <protection hidden="1"/>
    </xf>
    <xf numFmtId="0" fontId="15" fillId="4" borderId="0" xfId="0" applyNumberFormat="1" applyFont="1" applyFill="1" applyAlignment="1" applyProtection="1">
      <alignment horizontal="center" vertical="center"/>
      <protection hidden="1"/>
    </xf>
    <xf numFmtId="0" fontId="10" fillId="9" borderId="0" xfId="0" applyNumberFormat="1" applyFont="1" applyFill="1" applyProtection="1">
      <protection hidden="1"/>
    </xf>
    <xf numFmtId="0" fontId="8" fillId="4" borderId="0" xfId="0" applyNumberFormat="1" applyFont="1" applyFill="1" applyAlignment="1" applyProtection="1">
      <alignment horizontal="left" vertical="center" wrapText="1"/>
      <protection hidden="1"/>
    </xf>
    <xf numFmtId="0" fontId="0" fillId="9" borderId="0" xfId="0" applyNumberFormat="1" applyFill="1"/>
    <xf numFmtId="0" fontId="25" fillId="4" borderId="0" xfId="0" applyNumberFormat="1" applyFont="1" applyFill="1" applyProtection="1">
      <protection hidden="1"/>
    </xf>
    <xf numFmtId="0" fontId="34" fillId="9" borderId="0" xfId="0" applyNumberFormat="1" applyFont="1" applyFill="1" applyAlignment="1" applyProtection="1">
      <alignment horizontal="center" vertical="center"/>
      <protection locked="0" hidden="1"/>
    </xf>
    <xf numFmtId="0" fontId="25" fillId="9" borderId="0" xfId="0" applyNumberFormat="1" applyFont="1" applyFill="1" applyAlignment="1" applyProtection="1">
      <alignment horizontal="center" vertical="center" wrapText="1"/>
      <protection hidden="1"/>
    </xf>
    <xf numFmtId="0" fontId="54" fillId="9" borderId="0" xfId="0" applyNumberFormat="1" applyFont="1" applyFill="1" applyAlignment="1" applyProtection="1">
      <alignment horizontal="center" vertical="center"/>
      <protection hidden="1"/>
    </xf>
    <xf numFmtId="0" fontId="25" fillId="9" borderId="0" xfId="0" applyNumberFormat="1" applyFont="1" applyFill="1" applyAlignment="1" applyProtection="1">
      <alignment horizontal="right"/>
      <protection hidden="1"/>
    </xf>
    <xf numFmtId="0" fontId="38" fillId="9" borderId="0" xfId="0" applyNumberFormat="1" applyFont="1" applyFill="1" applyProtection="1">
      <protection hidden="1"/>
    </xf>
    <xf numFmtId="0" fontId="29" fillId="9" borderId="0" xfId="0" applyNumberFormat="1" applyFont="1" applyFill="1" applyProtection="1">
      <protection hidden="1"/>
    </xf>
    <xf numFmtId="0" fontId="30" fillId="4" borderId="0" xfId="0" applyNumberFormat="1" applyFont="1" applyFill="1" applyAlignment="1" applyProtection="1">
      <alignment horizontal="left" vertical="center" wrapText="1"/>
      <protection hidden="1"/>
    </xf>
    <xf numFmtId="0" fontId="31" fillId="9" borderId="0" xfId="0" applyNumberFormat="1" applyFont="1" applyFill="1" applyProtection="1">
      <protection hidden="1"/>
    </xf>
    <xf numFmtId="0" fontId="12" fillId="9" borderId="0" xfId="0" applyNumberFormat="1" applyFont="1" applyFill="1" applyProtection="1">
      <protection hidden="1"/>
    </xf>
    <xf numFmtId="0" fontId="36" fillId="12" borderId="2" xfId="0" applyNumberFormat="1" applyFont="1" applyFill="1" applyBorder="1" applyAlignment="1">
      <alignment horizontal="center" vertical="center"/>
    </xf>
    <xf numFmtId="0" fontId="56" fillId="9" borderId="0" xfId="0" applyNumberFormat="1" applyFont="1" applyFill="1" applyProtection="1">
      <protection hidden="1"/>
    </xf>
    <xf numFmtId="0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13" fillId="7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NumberFormat="1" applyFont="1" applyFill="1" applyAlignment="1" applyProtection="1">
      <alignment horizontal="center" vertical="center"/>
      <protection hidden="1"/>
    </xf>
    <xf numFmtId="169" fontId="41" fillId="9" borderId="0" xfId="0" applyNumberFormat="1" applyFont="1" applyFill="1" applyAlignment="1" applyProtection="1">
      <alignment horizontal="center" vertical="center"/>
      <protection hidden="1"/>
    </xf>
    <xf numFmtId="10" fontId="50" fillId="9" borderId="58" xfId="0" applyNumberFormat="1" applyFont="1" applyFill="1" applyBorder="1" applyAlignment="1" applyProtection="1">
      <alignment horizontal="center" vertical="center"/>
      <protection hidden="1"/>
    </xf>
    <xf numFmtId="10" fontId="50" fillId="9" borderId="59" xfId="0" applyNumberFormat="1" applyFont="1" applyFill="1" applyBorder="1" applyAlignment="1" applyProtection="1">
      <alignment horizontal="center" vertical="center"/>
      <protection hidden="1"/>
    </xf>
    <xf numFmtId="10" fontId="50" fillId="9" borderId="60" xfId="0" applyNumberFormat="1" applyFont="1" applyFill="1" applyBorder="1" applyAlignment="1" applyProtection="1">
      <alignment horizontal="center" vertical="center"/>
      <protection hidden="1"/>
    </xf>
    <xf numFmtId="10" fontId="41" fillId="9" borderId="0" xfId="0" applyNumberFormat="1" applyFont="1" applyFill="1" applyAlignment="1" applyProtection="1">
      <alignment horizontal="center" vertical="center"/>
      <protection hidden="1"/>
    </xf>
    <xf numFmtId="10" fontId="57" fillId="9" borderId="0" xfId="0" applyNumberFormat="1" applyFont="1" applyFill="1" applyAlignment="1" applyProtection="1">
      <alignment horizontal="center" vertical="center"/>
      <protection hidden="1"/>
    </xf>
    <xf numFmtId="165" fontId="10" fillId="4" borderId="6" xfId="0" applyFont="1" applyFill="1" applyBorder="1" applyProtection="1">
      <protection hidden="1"/>
    </xf>
    <xf numFmtId="165" fontId="10" fillId="4" borderId="18" xfId="0" applyFont="1" applyFill="1" applyBorder="1" applyProtection="1">
      <protection hidden="1"/>
    </xf>
    <xf numFmtId="0" fontId="49" fillId="9" borderId="0" xfId="0" applyNumberFormat="1" applyFont="1" applyFill="1" applyAlignment="1" applyProtection="1">
      <alignment horizontal="center" vertical="center"/>
      <protection hidden="1"/>
    </xf>
    <xf numFmtId="0" fontId="40" fillId="9" borderId="0" xfId="0" applyNumberFormat="1" applyFont="1" applyFill="1" applyAlignment="1" applyProtection="1">
      <alignment horizontal="center" vertical="center"/>
      <protection hidden="1"/>
    </xf>
    <xf numFmtId="165" fontId="33" fillId="7" borderId="10" xfId="0" applyFont="1" applyFill="1" applyBorder="1" applyAlignment="1" applyProtection="1">
      <alignment horizontal="center"/>
      <protection hidden="1"/>
    </xf>
    <xf numFmtId="165" fontId="33" fillId="7" borderId="11" xfId="0" applyFont="1" applyFill="1" applyBorder="1" applyAlignment="1" applyProtection="1">
      <alignment horizontal="center"/>
      <protection hidden="1"/>
    </xf>
    <xf numFmtId="0" fontId="15" fillId="4" borderId="0" xfId="0" applyNumberFormat="1" applyFont="1" applyFill="1" applyAlignment="1" applyProtection="1">
      <alignment horizontal="center" vertical="center"/>
      <protection hidden="1"/>
    </xf>
    <xf numFmtId="165" fontId="10" fillId="0" borderId="5" xfId="0" applyFont="1" applyBorder="1" applyProtection="1">
      <protection locked="0"/>
    </xf>
    <xf numFmtId="165" fontId="10" fillId="0" borderId="4" xfId="0" applyFont="1" applyBorder="1" applyProtection="1">
      <protection locked="0"/>
    </xf>
    <xf numFmtId="165" fontId="10" fillId="0" borderId="8" xfId="0" applyFont="1" applyBorder="1" applyProtection="1">
      <protection locked="0"/>
    </xf>
    <xf numFmtId="165" fontId="55" fillId="12" borderId="61" xfId="0" applyFont="1" applyFill="1" applyBorder="1" applyAlignment="1" applyProtection="1">
      <alignment vertical="center"/>
      <protection locked="0" hidden="1"/>
    </xf>
    <xf numFmtId="165" fontId="55" fillId="12" borderId="62" xfId="0" applyFont="1" applyFill="1" applyBorder="1" applyAlignment="1" applyProtection="1">
      <alignment vertical="center"/>
      <protection locked="0" hidden="1"/>
    </xf>
    <xf numFmtId="165" fontId="55" fillId="12" borderId="63" xfId="0" applyFont="1" applyFill="1" applyBorder="1" applyAlignment="1" applyProtection="1">
      <alignment vertical="center"/>
      <protection locked="0" hidden="1"/>
    </xf>
    <xf numFmtId="165" fontId="55" fillId="12" borderId="64" xfId="0" applyFont="1" applyFill="1" applyBorder="1" applyAlignment="1" applyProtection="1">
      <alignment vertical="center"/>
      <protection locked="0" hidden="1"/>
    </xf>
    <xf numFmtId="165" fontId="55" fillId="12" borderId="65" xfId="0" applyFont="1" applyFill="1" applyBorder="1" applyAlignment="1" applyProtection="1">
      <alignment vertical="center"/>
      <protection locked="0" hidden="1"/>
    </xf>
    <xf numFmtId="165" fontId="55" fillId="12" borderId="66" xfId="0" applyFont="1" applyFill="1" applyBorder="1" applyAlignment="1" applyProtection="1">
      <alignment vertical="center"/>
      <protection locked="0" hidden="1"/>
    </xf>
    <xf numFmtId="165" fontId="16" fillId="0" borderId="5" xfId="0" applyFont="1" applyBorder="1" applyAlignment="1" applyProtection="1">
      <alignment horizontal="center" vertical="center"/>
      <protection locked="0"/>
    </xf>
    <xf numFmtId="165" fontId="16" fillId="0" borderId="8" xfId="0" applyFont="1" applyBorder="1" applyAlignment="1" applyProtection="1">
      <alignment horizontal="center" vertical="center"/>
      <protection locked="0"/>
    </xf>
    <xf numFmtId="4" fontId="28" fillId="9" borderId="0" xfId="0" applyNumberFormat="1" applyFont="1" applyFill="1" applyAlignment="1" applyProtection="1">
      <alignment horizontal="right" vertical="center"/>
      <protection hidden="1"/>
    </xf>
    <xf numFmtId="0" fontId="37" fillId="9" borderId="0" xfId="0" applyNumberFormat="1" applyFont="1" applyFill="1" applyAlignment="1" applyProtection="1">
      <alignment vertical="center"/>
      <protection hidden="1"/>
    </xf>
    <xf numFmtId="0" fontId="52" fillId="9" borderId="0" xfId="0" applyNumberFormat="1" applyFont="1" applyFill="1" applyAlignment="1" applyProtection="1">
      <alignment horizontal="center" vertical="center"/>
      <protection hidden="1"/>
    </xf>
    <xf numFmtId="165" fontId="11" fillId="7" borderId="6" xfId="0" applyFont="1" applyFill="1" applyBorder="1" applyAlignment="1" applyProtection="1">
      <alignment horizontal="center" vertical="center" wrapText="1"/>
      <protection hidden="1"/>
    </xf>
    <xf numFmtId="165" fontId="11" fillId="7" borderId="0" xfId="0" applyFont="1" applyFill="1" applyAlignment="1" applyProtection="1">
      <alignment horizontal="center" vertical="center" wrapText="1"/>
      <protection hidden="1"/>
    </xf>
    <xf numFmtId="169" fontId="34" fillId="9" borderId="0" xfId="0" applyNumberFormat="1" applyFont="1" applyFill="1" applyAlignment="1" applyProtection="1">
      <alignment horizontal="center" vertical="center"/>
      <protection locked="0" hidden="1"/>
    </xf>
    <xf numFmtId="0" fontId="25" fillId="9" borderId="0" xfId="0" applyNumberFormat="1" applyFont="1" applyFill="1" applyAlignment="1" applyProtection="1">
      <alignment horizontal="center" vertical="center"/>
      <protection hidden="1"/>
    </xf>
    <xf numFmtId="0" fontId="25" fillId="9" borderId="0" xfId="0" applyNumberFormat="1" applyFont="1" applyFill="1" applyAlignment="1" applyProtection="1">
      <alignment horizontal="center" vertical="center" wrapText="1"/>
      <protection hidden="1"/>
    </xf>
    <xf numFmtId="0" fontId="25" fillId="4" borderId="6" xfId="0" applyNumberFormat="1" applyFont="1" applyFill="1" applyBorder="1" applyProtection="1">
      <protection hidden="1"/>
    </xf>
    <xf numFmtId="0" fontId="27" fillId="9" borderId="0" xfId="0" applyNumberFormat="1" applyFont="1" applyFill="1" applyAlignment="1" applyProtection="1">
      <alignment vertical="center"/>
      <protection hidden="1"/>
    </xf>
    <xf numFmtId="0" fontId="36" fillId="9" borderId="0" xfId="0" applyNumberFormat="1" applyFont="1" applyFill="1" applyAlignment="1" applyProtection="1">
      <alignment vertical="center"/>
      <protection hidden="1"/>
    </xf>
    <xf numFmtId="4" fontId="28" fillId="9" borderId="0" xfId="0" applyNumberFormat="1" applyFont="1" applyFill="1" applyAlignment="1" applyProtection="1">
      <alignment horizontal="right" vertical="center"/>
      <protection locked="0" hidden="1"/>
    </xf>
    <xf numFmtId="175" fontId="28" fillId="9" borderId="0" xfId="0" applyNumberFormat="1" applyFont="1" applyFill="1" applyAlignment="1" applyProtection="1">
      <alignment horizontal="right" vertical="center"/>
      <protection hidden="1"/>
    </xf>
    <xf numFmtId="165" fontId="51" fillId="0" borderId="5" xfId="0" applyFont="1" applyBorder="1" applyAlignment="1">
      <alignment horizontal="center" vertical="center"/>
    </xf>
    <xf numFmtId="165" fontId="51" fillId="0" borderId="4" xfId="0" applyFont="1" applyBorder="1" applyAlignment="1">
      <alignment horizontal="center" vertical="center"/>
    </xf>
    <xf numFmtId="165" fontId="51" fillId="0" borderId="8" xfId="0" applyFont="1" applyBorder="1" applyAlignment="1">
      <alignment horizontal="center" vertical="center"/>
    </xf>
    <xf numFmtId="174" fontId="46" fillId="9" borderId="0" xfId="0" applyNumberFormat="1" applyFont="1" applyFill="1" applyAlignment="1" applyProtection="1">
      <alignment horizontal="center" vertical="center"/>
      <protection hidden="1"/>
    </xf>
    <xf numFmtId="0" fontId="41" fillId="9" borderId="0" xfId="0" applyNumberFormat="1" applyFont="1" applyFill="1" applyAlignment="1" applyProtection="1">
      <alignment horizontal="center" vertical="center"/>
      <protection hidden="1"/>
    </xf>
    <xf numFmtId="166" fontId="17" fillId="6" borderId="12" xfId="0" applyNumberFormat="1" applyFont="1" applyFill="1" applyBorder="1" applyAlignment="1">
      <alignment horizontal="center" vertical="center"/>
    </xf>
    <xf numFmtId="166" fontId="17" fillId="6" borderId="13" xfId="0" applyNumberFormat="1" applyFont="1" applyFill="1" applyBorder="1" applyAlignment="1">
      <alignment horizontal="center" vertical="center"/>
    </xf>
    <xf numFmtId="166" fontId="17" fillId="6" borderId="14" xfId="0" applyNumberFormat="1" applyFont="1" applyFill="1" applyBorder="1" applyAlignment="1">
      <alignment horizontal="center" vertical="center"/>
    </xf>
    <xf numFmtId="166" fontId="17" fillId="6" borderId="15" xfId="0" applyNumberFormat="1" applyFont="1" applyFill="1" applyBorder="1" applyAlignment="1">
      <alignment horizontal="center" vertical="center"/>
    </xf>
    <xf numFmtId="166" fontId="17" fillId="6" borderId="16" xfId="0" applyNumberFormat="1" applyFont="1" applyFill="1" applyBorder="1" applyAlignment="1">
      <alignment horizontal="center" vertical="center"/>
    </xf>
    <xf numFmtId="166" fontId="17" fillId="6" borderId="17" xfId="0" applyNumberFormat="1" applyFont="1" applyFill="1" applyBorder="1" applyAlignment="1">
      <alignment horizontal="center" vertical="center"/>
    </xf>
    <xf numFmtId="165" fontId="9" fillId="6" borderId="12" xfId="0" applyFont="1" applyFill="1" applyBorder="1" applyAlignment="1">
      <alignment horizontal="center" vertical="center"/>
    </xf>
    <xf numFmtId="165" fontId="9" fillId="6" borderId="13" xfId="0" applyFont="1" applyFill="1" applyBorder="1" applyAlignment="1">
      <alignment horizontal="center" vertical="center"/>
    </xf>
    <xf numFmtId="165" fontId="9" fillId="6" borderId="14" xfId="0" applyFont="1" applyFill="1" applyBorder="1" applyAlignment="1">
      <alignment horizontal="center" vertical="center"/>
    </xf>
    <xf numFmtId="165" fontId="9" fillId="6" borderId="15" xfId="0" applyFont="1" applyFill="1" applyBorder="1" applyAlignment="1">
      <alignment horizontal="center" vertical="center"/>
    </xf>
    <xf numFmtId="165" fontId="9" fillId="6" borderId="16" xfId="0" applyFont="1" applyFill="1" applyBorder="1" applyAlignment="1">
      <alignment horizontal="center" vertical="center"/>
    </xf>
    <xf numFmtId="165" fontId="9" fillId="6" borderId="17" xfId="0" applyFont="1" applyFill="1" applyBorder="1" applyAlignment="1">
      <alignment horizontal="center" vertical="center"/>
    </xf>
    <xf numFmtId="165" fontId="48" fillId="6" borderId="12" xfId="0" applyFont="1" applyFill="1" applyBorder="1" applyAlignment="1">
      <alignment horizontal="center" vertical="center"/>
    </xf>
    <xf numFmtId="165" fontId="48" fillId="6" borderId="13" xfId="0" applyFont="1" applyFill="1" applyBorder="1" applyAlignment="1">
      <alignment horizontal="center" vertical="center"/>
    </xf>
    <xf numFmtId="165" fontId="48" fillId="6" borderId="14" xfId="0" applyFont="1" applyFill="1" applyBorder="1" applyAlignment="1">
      <alignment horizontal="center" vertical="center"/>
    </xf>
    <xf numFmtId="165" fontId="47" fillId="6" borderId="12" xfId="0" applyFont="1" applyFill="1" applyBorder="1" applyAlignment="1">
      <alignment horizontal="center" vertical="center"/>
    </xf>
    <xf numFmtId="165" fontId="47" fillId="6" borderId="13" xfId="0" applyFont="1" applyFill="1" applyBorder="1" applyAlignment="1">
      <alignment horizontal="center" vertical="center"/>
    </xf>
    <xf numFmtId="165" fontId="47" fillId="6" borderId="14" xfId="0" applyFont="1" applyFill="1" applyBorder="1" applyAlignment="1">
      <alignment horizontal="center" vertical="center"/>
    </xf>
    <xf numFmtId="165" fontId="32" fillId="12" borderId="5" xfId="0" applyFont="1" applyFill="1" applyBorder="1" applyAlignment="1">
      <alignment horizontal="center" vertical="center"/>
    </xf>
    <xf numFmtId="165" fontId="32" fillId="12" borderId="4" xfId="0" applyFont="1" applyFill="1" applyBorder="1" applyAlignment="1">
      <alignment horizontal="center" vertical="center"/>
    </xf>
    <xf numFmtId="0" fontId="32" fillId="12" borderId="5" xfId="0" applyNumberFormat="1" applyFont="1" applyFill="1" applyBorder="1" applyAlignment="1">
      <alignment horizontal="center" vertical="center"/>
    </xf>
    <xf numFmtId="0" fontId="32" fillId="12" borderId="4" xfId="0" applyNumberFormat="1" applyFont="1" applyFill="1" applyBorder="1" applyAlignment="1">
      <alignment horizontal="center" vertical="center"/>
    </xf>
    <xf numFmtId="0" fontId="32" fillId="12" borderId="8" xfId="0" applyNumberFormat="1" applyFont="1" applyFill="1" applyBorder="1" applyAlignment="1">
      <alignment horizontal="center" vertical="center"/>
    </xf>
    <xf numFmtId="164" fontId="45" fillId="6" borderId="12" xfId="0" applyNumberFormat="1" applyFont="1" applyFill="1" applyBorder="1" applyAlignment="1">
      <alignment horizontal="center" vertical="center"/>
    </xf>
    <xf numFmtId="164" fontId="45" fillId="6" borderId="13" xfId="0" applyNumberFormat="1" applyFont="1" applyFill="1" applyBorder="1" applyAlignment="1">
      <alignment horizontal="center" vertical="center"/>
    </xf>
    <xf numFmtId="164" fontId="45" fillId="6" borderId="14" xfId="0" applyNumberFormat="1" applyFont="1" applyFill="1" applyBorder="1" applyAlignment="1">
      <alignment horizontal="center" vertical="center"/>
    </xf>
    <xf numFmtId="165" fontId="42" fillId="6" borderId="15" xfId="0" applyFont="1" applyFill="1" applyBorder="1" applyAlignment="1">
      <alignment horizontal="center" vertical="center"/>
    </xf>
    <xf numFmtId="165" fontId="42" fillId="6" borderId="16" xfId="0" applyFont="1" applyFill="1" applyBorder="1" applyAlignment="1">
      <alignment horizontal="center" vertical="center"/>
    </xf>
    <xf numFmtId="165" fontId="42" fillId="6" borderId="17" xfId="0" applyFont="1" applyFill="1" applyBorder="1" applyAlignment="1">
      <alignment horizontal="center" vertical="center"/>
    </xf>
    <xf numFmtId="164" fontId="44" fillId="11" borderId="12" xfId="0" applyNumberFormat="1" applyFont="1" applyFill="1" applyBorder="1" applyAlignment="1">
      <alignment horizontal="center" vertical="center" wrapText="1"/>
    </xf>
    <xf numFmtId="164" fontId="44" fillId="11" borderId="14" xfId="0" applyNumberFormat="1" applyFont="1" applyFill="1" applyBorder="1" applyAlignment="1">
      <alignment horizontal="center" vertical="center" wrapText="1"/>
    </xf>
    <xf numFmtId="172" fontId="53" fillId="11" borderId="3" xfId="0" applyNumberFormat="1" applyFont="1" applyFill="1" applyBorder="1" applyAlignment="1">
      <alignment horizontal="center" vertical="center" wrapText="1"/>
    </xf>
    <xf numFmtId="172" fontId="53" fillId="11" borderId="19" xfId="0" applyNumberFormat="1" applyFont="1" applyFill="1" applyBorder="1" applyAlignment="1">
      <alignment horizontal="center" vertical="center" wrapText="1"/>
    </xf>
    <xf numFmtId="172" fontId="53" fillId="11" borderId="15" xfId="0" applyNumberFormat="1" applyFont="1" applyFill="1" applyBorder="1" applyAlignment="1">
      <alignment horizontal="center" vertical="center" wrapText="1"/>
    </xf>
    <xf numFmtId="172" fontId="53" fillId="11" borderId="17" xfId="0" applyNumberFormat="1" applyFont="1" applyFill="1" applyBorder="1" applyAlignment="1">
      <alignment horizontal="center" vertical="center" wrapText="1"/>
    </xf>
    <xf numFmtId="10" fontId="43" fillId="11" borderId="3" xfId="0" applyNumberFormat="1" applyFont="1" applyFill="1" applyBorder="1" applyAlignment="1">
      <alignment horizontal="center" vertical="center"/>
    </xf>
    <xf numFmtId="10" fontId="43" fillId="11" borderId="19" xfId="0" applyNumberFormat="1" applyFont="1" applyFill="1" applyBorder="1" applyAlignment="1">
      <alignment horizontal="center" vertical="center"/>
    </xf>
    <xf numFmtId="10" fontId="43" fillId="11" borderId="15" xfId="0" applyNumberFormat="1" applyFont="1" applyFill="1" applyBorder="1" applyAlignment="1">
      <alignment horizontal="center" vertical="center"/>
    </xf>
    <xf numFmtId="10" fontId="43" fillId="11" borderId="17" xfId="0" applyNumberFormat="1" applyFont="1" applyFill="1" applyBorder="1" applyAlignment="1">
      <alignment horizontal="center" vertical="center"/>
    </xf>
    <xf numFmtId="164" fontId="13" fillId="6" borderId="3" xfId="0" applyNumberFormat="1" applyFont="1" applyFill="1" applyBorder="1" applyAlignment="1">
      <alignment horizontal="center" vertical="center" wrapText="1"/>
    </xf>
    <xf numFmtId="164" fontId="13" fillId="6" borderId="19" xfId="0" applyNumberFormat="1" applyFont="1" applyFill="1" applyBorder="1" applyAlignment="1">
      <alignment horizontal="center" vertical="center" wrapText="1"/>
    </xf>
    <xf numFmtId="164" fontId="13" fillId="6" borderId="15" xfId="0" applyNumberFormat="1" applyFont="1" applyFill="1" applyBorder="1" applyAlignment="1">
      <alignment horizontal="center" vertical="center" wrapText="1"/>
    </xf>
    <xf numFmtId="164" fontId="13" fillId="6" borderId="17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0" fontId="15" fillId="0" borderId="13" xfId="0" applyNumberFormat="1" applyFont="1" applyBorder="1" applyAlignment="1">
      <alignment vertical="center"/>
    </xf>
    <xf numFmtId="40" fontId="15" fillId="0" borderId="14" xfId="0" applyNumberFormat="1" applyFont="1" applyBorder="1" applyAlignment="1">
      <alignment vertical="center"/>
    </xf>
    <xf numFmtId="165" fontId="15" fillId="0" borderId="12" xfId="0" applyFont="1" applyBorder="1" applyAlignment="1">
      <alignment vertical="center"/>
    </xf>
    <xf numFmtId="165" fontId="15" fillId="0" borderId="13" xfId="0" applyFont="1" applyBorder="1" applyAlignment="1">
      <alignment vertical="center"/>
    </xf>
    <xf numFmtId="165" fontId="15" fillId="0" borderId="14" xfId="0" applyFont="1" applyBorder="1" applyAlignment="1">
      <alignment vertical="center"/>
    </xf>
    <xf numFmtId="165" fontId="15" fillId="0" borderId="3" xfId="0" applyFont="1" applyBorder="1" applyAlignment="1">
      <alignment vertical="center"/>
    </xf>
    <xf numFmtId="165" fontId="15" fillId="0" borderId="0" xfId="0" applyFont="1" applyAlignment="1">
      <alignment vertical="center"/>
    </xf>
    <xf numFmtId="173" fontId="18" fillId="0" borderId="0" xfId="0" applyNumberFormat="1" applyFont="1" applyAlignment="1">
      <alignment horizontal="center" vertical="center"/>
    </xf>
    <xf numFmtId="173" fontId="18" fillId="0" borderId="19" xfId="0" applyNumberFormat="1" applyFont="1" applyBorder="1" applyAlignment="1">
      <alignment horizontal="center" vertical="center"/>
    </xf>
    <xf numFmtId="40" fontId="15" fillId="0" borderId="0" xfId="0" applyNumberFormat="1" applyFont="1" applyAlignment="1">
      <alignment vertical="center"/>
    </xf>
    <xf numFmtId="40" fontId="15" fillId="0" borderId="19" xfId="0" applyNumberFormat="1" applyFont="1" applyBorder="1" applyAlignment="1">
      <alignment vertical="center"/>
    </xf>
    <xf numFmtId="165" fontId="19" fillId="8" borderId="5" xfId="0" applyFont="1" applyFill="1" applyBorder="1" applyAlignment="1">
      <alignment vertical="center"/>
    </xf>
    <xf numFmtId="165" fontId="19" fillId="8" borderId="4" xfId="0" applyFont="1" applyFill="1" applyBorder="1" applyAlignment="1">
      <alignment vertical="center"/>
    </xf>
    <xf numFmtId="165" fontId="19" fillId="8" borderId="8" xfId="0" applyFont="1" applyFill="1" applyBorder="1" applyAlignment="1">
      <alignment vertical="center"/>
    </xf>
    <xf numFmtId="165" fontId="1" fillId="6" borderId="12" xfId="0" applyFont="1" applyFill="1" applyBorder="1" applyAlignment="1">
      <alignment vertical="center" wrapText="1"/>
    </xf>
    <xf numFmtId="165" fontId="1" fillId="6" borderId="13" xfId="0" applyFont="1" applyFill="1" applyBorder="1" applyAlignment="1">
      <alignment vertical="center" wrapText="1"/>
    </xf>
    <xf numFmtId="165" fontId="1" fillId="6" borderId="14" xfId="0" applyFont="1" applyFill="1" applyBorder="1" applyAlignment="1">
      <alignment vertical="center" wrapText="1"/>
    </xf>
    <xf numFmtId="165" fontId="1" fillId="6" borderId="3" xfId="0" applyFont="1" applyFill="1" applyBorder="1" applyAlignment="1">
      <alignment vertical="center" wrapText="1"/>
    </xf>
    <xf numFmtId="165" fontId="1" fillId="6" borderId="0" xfId="0" applyFont="1" applyFill="1" applyAlignment="1">
      <alignment vertical="center" wrapText="1"/>
    </xf>
    <xf numFmtId="165" fontId="1" fillId="6" borderId="19" xfId="0" applyFont="1" applyFill="1" applyBorder="1" applyAlignment="1">
      <alignment vertical="center" wrapText="1"/>
    </xf>
    <xf numFmtId="165" fontId="1" fillId="6" borderId="15" xfId="0" applyFont="1" applyFill="1" applyBorder="1" applyAlignment="1">
      <alignment vertical="center" wrapText="1"/>
    </xf>
    <xf numFmtId="165" fontId="1" fillId="6" borderId="16" xfId="0" applyFont="1" applyFill="1" applyBorder="1" applyAlignment="1">
      <alignment vertical="center" wrapText="1"/>
    </xf>
    <xf numFmtId="165" fontId="1" fillId="6" borderId="17" xfId="0" applyFont="1" applyFill="1" applyBorder="1" applyAlignment="1">
      <alignment vertical="center" wrapText="1"/>
    </xf>
    <xf numFmtId="169" fontId="13" fillId="5" borderId="28" xfId="0" applyNumberFormat="1" applyFont="1" applyFill="1" applyBorder="1" applyAlignment="1">
      <alignment horizontal="center" vertical="center"/>
    </xf>
    <xf numFmtId="169" fontId="13" fillId="5" borderId="29" xfId="0" applyNumberFormat="1" applyFont="1" applyFill="1" applyBorder="1" applyAlignment="1">
      <alignment horizontal="center" vertical="center"/>
    </xf>
    <xf numFmtId="169" fontId="13" fillId="5" borderId="35" xfId="0" applyNumberFormat="1" applyFont="1" applyFill="1" applyBorder="1" applyAlignment="1">
      <alignment horizontal="center" vertical="center"/>
    </xf>
    <xf numFmtId="4" fontId="22" fillId="3" borderId="39" xfId="0" applyNumberFormat="1" applyFont="1" applyFill="1" applyBorder="1" applyAlignment="1">
      <alignment vertical="center"/>
    </xf>
    <xf numFmtId="4" fontId="22" fillId="3" borderId="40" xfId="0" applyNumberFormat="1" applyFont="1" applyFill="1" applyBorder="1" applyAlignment="1">
      <alignment vertical="center"/>
    </xf>
    <xf numFmtId="167" fontId="13" fillId="5" borderId="25" xfId="0" applyNumberFormat="1" applyFont="1" applyFill="1" applyBorder="1" applyAlignment="1">
      <alignment horizontal="center" vertical="center"/>
    </xf>
    <xf numFmtId="167" fontId="13" fillId="5" borderId="26" xfId="0" applyNumberFormat="1" applyFont="1" applyFill="1" applyBorder="1" applyAlignment="1">
      <alignment horizontal="center" vertical="center"/>
    </xf>
    <xf numFmtId="164" fontId="45" fillId="6" borderId="3" xfId="0" applyNumberFormat="1" applyFont="1" applyFill="1" applyBorder="1" applyAlignment="1">
      <alignment horizontal="center" vertical="center"/>
    </xf>
    <xf numFmtId="164" fontId="45" fillId="6" borderId="0" xfId="0" applyNumberFormat="1" applyFont="1" applyFill="1" applyAlignment="1">
      <alignment horizontal="center" vertical="center"/>
    </xf>
    <xf numFmtId="164" fontId="45" fillId="6" borderId="19" xfId="0" applyNumberFormat="1" applyFont="1" applyFill="1" applyBorder="1" applyAlignment="1">
      <alignment horizontal="center" vertical="center"/>
    </xf>
    <xf numFmtId="166" fontId="15" fillId="6" borderId="12" xfId="0" applyNumberFormat="1" applyFont="1" applyFill="1" applyBorder="1" applyAlignment="1">
      <alignment horizontal="center" vertical="center"/>
    </xf>
    <xf numFmtId="166" fontId="15" fillId="6" borderId="13" xfId="0" applyNumberFormat="1" applyFont="1" applyFill="1" applyBorder="1" applyAlignment="1">
      <alignment horizontal="center" vertical="center"/>
    </xf>
    <xf numFmtId="166" fontId="15" fillId="6" borderId="14" xfId="0" applyNumberFormat="1" applyFont="1" applyFill="1" applyBorder="1" applyAlignment="1">
      <alignment horizontal="center" vertical="center"/>
    </xf>
    <xf numFmtId="166" fontId="15" fillId="6" borderId="15" xfId="0" applyNumberFormat="1" applyFont="1" applyFill="1" applyBorder="1" applyAlignment="1">
      <alignment horizontal="center" vertical="center"/>
    </xf>
    <xf numFmtId="166" fontId="15" fillId="6" borderId="16" xfId="0" applyNumberFormat="1" applyFont="1" applyFill="1" applyBorder="1" applyAlignment="1">
      <alignment horizontal="center" vertical="center"/>
    </xf>
    <xf numFmtId="166" fontId="15" fillId="6" borderId="17" xfId="0" applyNumberFormat="1" applyFont="1" applyFill="1" applyBorder="1" applyAlignment="1">
      <alignment horizontal="center" vertical="center"/>
    </xf>
    <xf numFmtId="168" fontId="15" fillId="6" borderId="1" xfId="0" applyNumberFormat="1" applyFont="1" applyFill="1" applyBorder="1" applyAlignment="1">
      <alignment horizontal="center" vertical="center"/>
    </xf>
    <xf numFmtId="168" fontId="15" fillId="6" borderId="9" xfId="0" applyNumberFormat="1" applyFont="1" applyFill="1" applyBorder="1" applyAlignment="1">
      <alignment horizontal="center" vertical="center"/>
    </xf>
    <xf numFmtId="165" fontId="13" fillId="0" borderId="16" xfId="0" applyFont="1" applyBorder="1" applyAlignment="1">
      <alignment horizontal="center" vertical="center"/>
    </xf>
    <xf numFmtId="169" fontId="21" fillId="7" borderId="28" xfId="0" applyNumberFormat="1" applyFont="1" applyFill="1" applyBorder="1" applyAlignment="1">
      <alignment horizontal="center" vertical="center"/>
    </xf>
    <xf numFmtId="169" fontId="21" fillId="7" borderId="29" xfId="0" applyNumberFormat="1" applyFont="1" applyFill="1" applyBorder="1" applyAlignment="1">
      <alignment horizontal="center" vertical="center"/>
    </xf>
    <xf numFmtId="40" fontId="19" fillId="8" borderId="5" xfId="0" applyNumberFormat="1" applyFont="1" applyFill="1" applyBorder="1" applyAlignment="1">
      <alignment vertical="center"/>
    </xf>
    <xf numFmtId="40" fontId="19" fillId="8" borderId="4" xfId="0" applyNumberFormat="1" applyFont="1" applyFill="1" applyBorder="1" applyAlignment="1">
      <alignment vertical="center"/>
    </xf>
    <xf numFmtId="40" fontId="19" fillId="8" borderId="8" xfId="0" applyNumberFormat="1" applyFont="1" applyFill="1" applyBorder="1" applyAlignment="1">
      <alignment vertical="center"/>
    </xf>
    <xf numFmtId="165" fontId="9" fillId="0" borderId="48" xfId="0" applyFont="1" applyBorder="1" applyAlignment="1">
      <alignment horizontal="center" vertical="center"/>
    </xf>
    <xf numFmtId="165" fontId="9" fillId="0" borderId="49" xfId="0" applyFont="1" applyBorder="1" applyAlignment="1">
      <alignment horizontal="center" vertical="center"/>
    </xf>
    <xf numFmtId="165" fontId="9" fillId="0" borderId="50" xfId="0" applyFont="1" applyBorder="1" applyAlignment="1">
      <alignment horizontal="center" vertical="center"/>
    </xf>
    <xf numFmtId="165" fontId="9" fillId="0" borderId="51" xfId="0" applyFont="1" applyBorder="1" applyAlignment="1">
      <alignment horizontal="center" vertical="center"/>
    </xf>
    <xf numFmtId="165" fontId="9" fillId="0" borderId="52" xfId="0" applyFont="1" applyBorder="1" applyAlignment="1">
      <alignment horizontal="center" vertical="center"/>
    </xf>
    <xf numFmtId="165" fontId="9" fillId="0" borderId="53" xfId="0" applyFont="1" applyBorder="1" applyAlignment="1">
      <alignment horizontal="center" vertical="center"/>
    </xf>
    <xf numFmtId="167" fontId="13" fillId="0" borderId="45" xfId="0" applyNumberFormat="1" applyFont="1" applyBorder="1" applyAlignment="1">
      <alignment horizontal="center" vertical="center"/>
    </xf>
    <xf numFmtId="167" fontId="13" fillId="0" borderId="46" xfId="0" applyNumberFormat="1" applyFont="1" applyBorder="1" applyAlignment="1">
      <alignment horizontal="center" vertical="center"/>
    </xf>
    <xf numFmtId="169" fontId="13" fillId="0" borderId="46" xfId="0" applyNumberFormat="1" applyFont="1" applyBorder="1" applyAlignment="1">
      <alignment horizontal="center" vertical="center"/>
    </xf>
    <xf numFmtId="169" fontId="15" fillId="8" borderId="43" xfId="0" applyNumberFormat="1" applyFont="1" applyFill="1" applyBorder="1" applyAlignment="1">
      <alignment horizontal="center" vertical="center"/>
    </xf>
    <xf numFmtId="169" fontId="15" fillId="8" borderId="44" xfId="0" applyNumberFormat="1" applyFont="1" applyFill="1" applyBorder="1" applyAlignment="1">
      <alignment horizontal="center" vertical="center"/>
    </xf>
    <xf numFmtId="165" fontId="13" fillId="0" borderId="46" xfId="0" applyFont="1" applyBorder="1" applyAlignment="1">
      <alignment horizontal="center" vertical="center"/>
    </xf>
    <xf numFmtId="165" fontId="13" fillId="0" borderId="54" xfId="0" applyFont="1" applyBorder="1" applyAlignment="1">
      <alignment horizontal="center" vertical="center"/>
    </xf>
    <xf numFmtId="4" fontId="35" fillId="8" borderId="44" xfId="0" applyNumberFormat="1" applyFont="1" applyFill="1" applyBorder="1" applyAlignment="1">
      <alignment horizontal="center" vertical="center"/>
    </xf>
    <xf numFmtId="4" fontId="35" fillId="8" borderId="55" xfId="0" applyNumberFormat="1" applyFont="1" applyFill="1" applyBorder="1" applyAlignment="1">
      <alignment horizontal="center" vertical="center"/>
    </xf>
    <xf numFmtId="169" fontId="21" fillId="7" borderId="25" xfId="0" applyNumberFormat="1" applyFont="1" applyFill="1" applyBorder="1" applyAlignment="1">
      <alignment horizontal="center" vertical="center"/>
    </xf>
    <xf numFmtId="169" fontId="21" fillId="7" borderId="26" xfId="0" applyNumberFormat="1" applyFont="1" applyFill="1" applyBorder="1" applyAlignment="1">
      <alignment horizontal="center" vertical="center"/>
    </xf>
    <xf numFmtId="169" fontId="13" fillId="5" borderId="31" xfId="0" applyNumberFormat="1" applyFont="1" applyFill="1" applyBorder="1" applyAlignment="1">
      <alignment horizontal="center" vertical="center"/>
    </xf>
    <xf numFmtId="169" fontId="13" fillId="5" borderId="32" xfId="0" applyNumberFormat="1" applyFont="1" applyFill="1" applyBorder="1" applyAlignment="1">
      <alignment horizontal="center" vertical="center"/>
    </xf>
    <xf numFmtId="169" fontId="13" fillId="5" borderId="36" xfId="0" applyNumberFormat="1" applyFont="1" applyFill="1" applyBorder="1" applyAlignment="1">
      <alignment horizontal="center" vertical="center"/>
    </xf>
    <xf numFmtId="4" fontId="22" fillId="3" borderId="41" xfId="0" applyNumberFormat="1" applyFont="1" applyFill="1" applyBorder="1" applyAlignment="1">
      <alignment vertical="center"/>
    </xf>
    <xf numFmtId="4" fontId="22" fillId="3" borderId="42" xfId="0" applyNumberFormat="1" applyFont="1" applyFill="1" applyBorder="1" applyAlignment="1">
      <alignment vertical="center"/>
    </xf>
    <xf numFmtId="4" fontId="22" fillId="3" borderId="37" xfId="0" applyNumberFormat="1" applyFont="1" applyFill="1" applyBorder="1" applyAlignment="1">
      <alignment vertical="center"/>
    </xf>
    <xf numFmtId="4" fontId="22" fillId="3" borderId="38" xfId="0" applyNumberFormat="1" applyFont="1" applyFill="1" applyBorder="1" applyAlignment="1">
      <alignment vertical="center"/>
    </xf>
    <xf numFmtId="169" fontId="13" fillId="5" borderId="26" xfId="0" applyNumberFormat="1" applyFont="1" applyFill="1" applyBorder="1" applyAlignment="1">
      <alignment horizontal="center" vertical="center"/>
    </xf>
    <xf numFmtId="169" fontId="13" fillId="5" borderId="34" xfId="0" applyNumberFormat="1" applyFont="1" applyFill="1" applyBorder="1" applyAlignment="1">
      <alignment horizontal="center" vertical="center"/>
    </xf>
    <xf numFmtId="169" fontId="21" fillId="7" borderId="31" xfId="0" applyNumberFormat="1" applyFont="1" applyFill="1" applyBorder="1" applyAlignment="1">
      <alignment horizontal="center" vertical="center"/>
    </xf>
    <xf numFmtId="169" fontId="21" fillId="7" borderId="32" xfId="0" applyNumberFormat="1" applyFont="1" applyFill="1" applyBorder="1" applyAlignment="1">
      <alignment horizontal="center" vertical="center"/>
    </xf>
    <xf numFmtId="4" fontId="22" fillId="10" borderId="39" xfId="0" applyNumberFormat="1" applyFont="1" applyFill="1" applyBorder="1" applyAlignment="1">
      <alignment vertical="center"/>
    </xf>
    <xf numFmtId="4" fontId="22" fillId="10" borderId="40" xfId="0" applyNumberFormat="1" applyFont="1" applyFill="1" applyBorder="1" applyAlignment="1">
      <alignment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165" fontId="10" fillId="7" borderId="12" xfId="0" applyFont="1" applyFill="1" applyBorder="1" applyAlignment="1">
      <alignment horizontal="center" vertical="center"/>
    </xf>
    <xf numFmtId="165" fontId="10" fillId="7" borderId="13" xfId="0" applyFont="1" applyFill="1" applyBorder="1" applyAlignment="1">
      <alignment horizontal="center" vertical="center"/>
    </xf>
    <xf numFmtId="165" fontId="10" fillId="7" borderId="14" xfId="0" applyFont="1" applyFill="1" applyBorder="1" applyAlignment="1">
      <alignment horizontal="center" vertical="center"/>
    </xf>
    <xf numFmtId="165" fontId="10" fillId="7" borderId="15" xfId="0" applyFont="1" applyFill="1" applyBorder="1" applyAlignment="1">
      <alignment horizontal="center" vertical="center"/>
    </xf>
    <xf numFmtId="165" fontId="10" fillId="7" borderId="16" xfId="0" applyFont="1" applyFill="1" applyBorder="1" applyAlignment="1">
      <alignment horizontal="center" vertical="center"/>
    </xf>
    <xf numFmtId="165" fontId="10" fillId="7" borderId="17" xfId="0" applyFont="1" applyFill="1" applyBorder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18" fillId="0" borderId="19" xfId="0" applyNumberFormat="1" applyFont="1" applyBorder="1" applyAlignment="1">
      <alignment horizontal="center" vertical="center"/>
    </xf>
    <xf numFmtId="4" fontId="23" fillId="3" borderId="5" xfId="0" applyNumberFormat="1" applyFont="1" applyFill="1" applyBorder="1" applyAlignment="1">
      <alignment vertical="center"/>
    </xf>
    <xf numFmtId="4" fontId="23" fillId="3" borderId="8" xfId="0" applyNumberFormat="1" applyFont="1" applyFill="1" applyBorder="1" applyAlignment="1">
      <alignment vertical="center"/>
    </xf>
    <xf numFmtId="165" fontId="24" fillId="3" borderId="5" xfId="0" applyFont="1" applyFill="1" applyBorder="1" applyAlignment="1">
      <alignment vertical="center"/>
    </xf>
    <xf numFmtId="165" fontId="24" fillId="3" borderId="4" xfId="0" applyFont="1" applyFill="1" applyBorder="1" applyAlignment="1">
      <alignment vertical="center"/>
    </xf>
    <xf numFmtId="165" fontId="24" fillId="3" borderId="8" xfId="0" applyFont="1" applyFill="1" applyBorder="1" applyAlignment="1">
      <alignment vertical="center"/>
    </xf>
    <xf numFmtId="165" fontId="13" fillId="7" borderId="13" xfId="0" applyFont="1" applyFill="1" applyBorder="1" applyAlignment="1">
      <alignment horizontal="center" vertical="center"/>
    </xf>
    <xf numFmtId="165" fontId="13" fillId="7" borderId="16" xfId="0" applyFont="1" applyFill="1" applyBorder="1" applyAlignment="1">
      <alignment horizontal="center" vertical="center"/>
    </xf>
    <xf numFmtId="165" fontId="13" fillId="7" borderId="1" xfId="0" applyFont="1" applyFill="1" applyBorder="1" applyAlignment="1">
      <alignment horizontal="center" vertical="center"/>
    </xf>
    <xf numFmtId="165" fontId="13" fillId="7" borderId="9" xfId="0" applyFont="1" applyFill="1" applyBorder="1" applyAlignment="1">
      <alignment horizontal="center" vertical="center"/>
    </xf>
    <xf numFmtId="165" fontId="13" fillId="10" borderId="13" xfId="0" applyFont="1" applyFill="1" applyBorder="1" applyAlignment="1">
      <alignment horizontal="center" vertical="center" wrapText="1"/>
    </xf>
    <xf numFmtId="165" fontId="13" fillId="10" borderId="14" xfId="0" applyFont="1" applyFill="1" applyBorder="1" applyAlignment="1">
      <alignment horizontal="center" vertical="center" wrapText="1"/>
    </xf>
    <xf numFmtId="165" fontId="13" fillId="10" borderId="16" xfId="0" applyFont="1" applyFill="1" applyBorder="1" applyAlignment="1">
      <alignment horizontal="center" vertical="center" wrapText="1"/>
    </xf>
    <xf numFmtId="165" fontId="13" fillId="10" borderId="17" xfId="0" applyFont="1" applyFill="1" applyBorder="1" applyAlignment="1">
      <alignment horizontal="center" vertical="center" wrapText="1"/>
    </xf>
    <xf numFmtId="167" fontId="13" fillId="7" borderId="45" xfId="0" applyNumberFormat="1" applyFont="1" applyFill="1" applyBorder="1" applyAlignment="1">
      <alignment horizontal="center" vertical="center"/>
    </xf>
    <xf numFmtId="167" fontId="13" fillId="7" borderId="46" xfId="0" applyNumberFormat="1" applyFont="1" applyFill="1" applyBorder="1" applyAlignment="1">
      <alignment horizontal="center" vertical="center"/>
    </xf>
    <xf numFmtId="169" fontId="13" fillId="7" borderId="46" xfId="0" applyNumberFormat="1" applyFont="1" applyFill="1" applyBorder="1" applyAlignment="1">
      <alignment horizontal="center" vertical="center"/>
    </xf>
    <xf numFmtId="169" fontId="13" fillId="7" borderId="47" xfId="0" applyNumberFormat="1" applyFont="1" applyFill="1" applyBorder="1" applyAlignment="1">
      <alignment horizontal="center" vertical="center"/>
    </xf>
    <xf numFmtId="165" fontId="13" fillId="7" borderId="56" xfId="0" applyFont="1" applyFill="1" applyBorder="1" applyAlignment="1">
      <alignment horizontal="center" vertical="center"/>
    </xf>
    <xf numFmtId="165" fontId="13" fillId="7" borderId="47" xfId="0" applyFont="1" applyFill="1" applyBorder="1" applyAlignment="1">
      <alignment horizontal="center" vertical="center"/>
    </xf>
    <xf numFmtId="165" fontId="13" fillId="7" borderId="12" xfId="0" applyFont="1" applyFill="1" applyBorder="1" applyAlignment="1">
      <alignment horizontal="center" vertical="center"/>
    </xf>
    <xf numFmtId="165" fontId="13" fillId="7" borderId="57" xfId="0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52">
    <dxf>
      <font>
        <color rgb="FF000080"/>
      </font>
      <fill>
        <patternFill>
          <bgColor rgb="FFFFFF00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D9FFD9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FFFF00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FFFF00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FFFF00"/>
        </patternFill>
      </fill>
      <border>
        <left style="thin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FFFF00"/>
        </patternFill>
      </fill>
      <border>
        <left style="thin">
          <color rgb="FF000080"/>
        </left>
        <right style="thin">
          <color rgb="FF000080"/>
        </right>
        <top style="thin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hair">
          <color rgb="FF000080"/>
        </left>
        <right style="thin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9BF79B"/>
        </patternFill>
      </fill>
      <border>
        <left style="hair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thin">
          <color rgb="FF000080"/>
        </top>
        <bottom style="hair">
          <color rgb="FF000080"/>
        </bottom>
        <vertical/>
        <horizontal/>
      </border>
    </dxf>
    <dxf>
      <font>
        <b val="0"/>
        <i val="0"/>
        <color rgb="FF000080"/>
      </font>
      <fill>
        <patternFill>
          <bgColor rgb="FF9BF79B"/>
        </patternFill>
      </fill>
      <border>
        <left style="thin">
          <color rgb="FF000080"/>
        </left>
        <right style="hair">
          <color rgb="FF000080"/>
        </right>
        <top style="thin">
          <color rgb="FF000080"/>
        </top>
        <bottom style="thin">
          <color rgb="FF000080"/>
        </bottom>
        <vertical/>
        <horizontal/>
      </border>
    </dxf>
    <dxf>
      <font>
        <color rgb="FF000080"/>
      </font>
      <fill>
        <patternFill>
          <bgColor rgb="FFD9FFD9"/>
        </patternFill>
      </fill>
      <border>
        <left style="thin">
          <color rgb="FF000080"/>
        </left>
        <right style="hair">
          <color rgb="FF000080"/>
        </right>
        <top style="hair">
          <color rgb="FF000080"/>
        </top>
        <bottom style="hair">
          <color rgb="FF00008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</dxf>
    <dxf>
      <font>
        <color rgb="FF000080"/>
      </font>
      <fill>
        <patternFill>
          <bgColor rgb="FF000080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  <border>
        <left style="thin">
          <color auto="1"/>
        </left>
      </border>
    </dxf>
    <dxf>
      <font>
        <color rgb="FF000080"/>
      </font>
      <fill>
        <patternFill>
          <bgColor rgb="FF000080"/>
        </patternFill>
      </fill>
      <border>
        <left/>
        <right/>
        <top/>
        <bottom/>
      </border>
    </dxf>
    <dxf>
      <fill>
        <patternFill>
          <bgColor rgb="FFFFFFCC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00FF99"/>
        </patternFill>
      </fill>
    </dxf>
    <dxf>
      <fill>
        <patternFill>
          <bgColor rgb="FF000080"/>
        </patternFill>
      </fill>
    </dxf>
    <dxf>
      <fill>
        <patternFill>
          <bgColor rgb="FFFFFFCC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  <dxf>
      <font>
        <b/>
        <i val="0"/>
      </font>
      <fill>
        <patternFill>
          <bgColor rgb="FF00FF99"/>
        </patternFill>
      </fill>
    </dxf>
    <dxf>
      <font>
        <b/>
        <i val="0"/>
        <color rgb="FF00008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008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b/>
        <i val="0"/>
        <color rgb="FF00FF99"/>
      </font>
    </dxf>
    <dxf>
      <font>
        <b/>
        <i val="0"/>
        <color rgb="FF00FF99"/>
      </font>
    </dxf>
    <dxf>
      <font>
        <b/>
        <i val="0"/>
        <color rgb="FF00FF99"/>
      </font>
    </dxf>
    <dxf>
      <font>
        <b val="0"/>
        <i val="0"/>
      </font>
    </dxf>
    <dxf>
      <font>
        <b/>
        <i val="0"/>
        <color rgb="FF000080"/>
      </font>
      <fill>
        <patternFill>
          <bgColor rgb="FF00FF99"/>
        </patternFill>
      </fill>
      <border>
        <left style="thin">
          <color rgb="FF00FF99"/>
        </left>
        <right style="thin">
          <color rgb="FF00FF99"/>
        </right>
        <top style="thin">
          <color rgb="FF00FF99"/>
        </top>
        <bottom style="thin">
          <color rgb="FF00FF99"/>
        </bottom>
      </border>
    </dxf>
    <dxf>
      <font>
        <color rgb="FF000099"/>
      </font>
      <fill>
        <patternFill>
          <bgColor rgb="FF00FF99"/>
        </patternFill>
      </fill>
      <border>
        <left style="thin">
          <color rgb="FF00FF99"/>
        </left>
        <right style="thin">
          <color rgb="FF00FF99"/>
        </right>
        <top style="thin">
          <color rgb="FF00FF99"/>
        </top>
        <bottom style="thin">
          <color rgb="FF00FF99"/>
        </bottom>
      </border>
    </dxf>
    <dxf>
      <font>
        <b/>
        <i val="0"/>
        <color rgb="FF00FF00"/>
      </font>
    </dxf>
  </dxfs>
  <tableStyles count="0" defaultTableStyle="TableStyleMedium9" defaultPivotStyle="PivotStyleLight16"/>
  <colors>
    <mruColors>
      <color rgb="FF00FF99"/>
      <color rgb="FF00FF00"/>
      <color rgb="FF93FF93"/>
      <color rgb="FFD9FFD9"/>
      <color rgb="FF000080"/>
      <color rgb="FF9BF79B"/>
      <color rgb="FF91F791"/>
      <color rgb="FFFFFFCC"/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80</xdr:col>
      <xdr:colOff>132293</xdr:colOff>
      <xdr:row>0</xdr:row>
      <xdr:rowOff>26090</xdr:rowOff>
    </xdr:from>
    <xdr:to>
      <xdr:col>88</xdr:col>
      <xdr:colOff>45702</xdr:colOff>
      <xdr:row>0</xdr:row>
      <xdr:rowOff>264583</xdr:rowOff>
    </xdr:to>
    <xdr:pic>
      <xdr:nvPicPr>
        <xdr:cNvPr id="4218" name="Picture 1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8960" y="26090"/>
          <a:ext cx="1395075" cy="238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8"/>
  <sheetViews>
    <sheetView showGridLines="0" showRowColHeaders="0" showZeros="0" tabSelected="1" zoomScale="108" zoomScaleNormal="108" workbookViewId="0">
      <selection sqref="A1:BY1"/>
    </sheetView>
  </sheetViews>
  <sheetFormatPr defaultRowHeight="12.75" x14ac:dyDescent="0.2"/>
  <cols>
    <col min="1" max="1" width="3.28515625" customWidth="1"/>
    <col min="2" max="23" width="2.7109375" customWidth="1"/>
    <col min="24" max="25" width="3.7109375" customWidth="1"/>
    <col min="26" max="90" width="2.7109375" customWidth="1"/>
    <col min="91" max="91" width="3.28515625" customWidth="1"/>
    <col min="92" max="103" width="2.7109375" customWidth="1"/>
  </cols>
  <sheetData>
    <row r="1" spans="1:91" ht="35.1" customHeight="1" x14ac:dyDescent="0.2">
      <c r="A1" s="126" t="str">
        <f>"RIVALUTAZIONE CREDITI E CANONI DI LOCAZIONE -  Indici aggiornati al "&amp;TEXT('$'!B90," gg mmmm aaaa")</f>
        <v>RIVALUTAZIONE CREDITI E CANONI DI LOCAZIONE -  Indici aggiornati al  31 marzo 2024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09" t="s">
        <v>9</v>
      </c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10"/>
    </row>
    <row r="2" spans="1:91" ht="1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9"/>
    </row>
    <row r="3" spans="1:91" ht="15" customHeight="1" x14ac:dyDescent="0.2">
      <c r="A3" s="76"/>
      <c r="B3" s="125" t="s">
        <v>44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9"/>
    </row>
    <row r="4" spans="1:91" ht="15" customHeight="1" thickBot="1" x14ac:dyDescent="0.25">
      <c r="A4" s="7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9"/>
    </row>
    <row r="5" spans="1:91" ht="15" customHeight="1" thickTop="1" x14ac:dyDescent="0.2">
      <c r="A5" s="76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G5" s="78"/>
      <c r="AH5" s="78"/>
      <c r="AI5" s="78"/>
      <c r="AJ5" s="111">
        <f>'$'!J110</f>
        <v>0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78"/>
      <c r="BX5" s="78"/>
      <c r="BY5" s="107">
        <f>IF(B39=0,0,IF(D39=TRUE,"TABELLA INTERESSI LEGALI",0))</f>
        <v>0</v>
      </c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79"/>
    </row>
    <row r="6" spans="1:91" ht="15" customHeight="1" thickBot="1" x14ac:dyDescent="0.25">
      <c r="A6" s="76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78"/>
      <c r="AH6" s="78"/>
      <c r="AI6" s="78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78"/>
      <c r="BX6" s="78"/>
      <c r="BY6" s="108">
        <f>IF($BY$5&gt;0,"DAL",0)</f>
        <v>0</v>
      </c>
      <c r="BZ6" s="108"/>
      <c r="CA6" s="108"/>
      <c r="CB6" s="108"/>
      <c r="CC6" s="108"/>
      <c r="CD6" s="108">
        <f>IF($BY$5&gt;0,"AL",0)</f>
        <v>0</v>
      </c>
      <c r="CE6" s="108"/>
      <c r="CF6" s="108"/>
      <c r="CG6" s="108"/>
      <c r="CH6" s="108"/>
      <c r="CI6" s="108">
        <f>IF($BY$5&gt;0,"%",0)</f>
        <v>0</v>
      </c>
      <c r="CJ6" s="108"/>
      <c r="CK6" s="108"/>
      <c r="CL6" s="108"/>
      <c r="CM6" s="79"/>
    </row>
    <row r="7" spans="1:91" ht="15" customHeight="1" thickTop="1" x14ac:dyDescent="0.2">
      <c r="A7" s="7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78"/>
      <c r="AH7" s="78"/>
      <c r="AI7" s="78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78"/>
      <c r="BX7" s="78"/>
      <c r="BY7" s="140">
        <f>IF($BY$5&gt;0,'$'!A123,0)</f>
        <v>0</v>
      </c>
      <c r="BZ7" s="140"/>
      <c r="CA7" s="140"/>
      <c r="CB7" s="140"/>
      <c r="CC7" s="140"/>
      <c r="CD7" s="99">
        <f>IF($BY$5&gt;0,'$'!C123,0)</f>
        <v>0</v>
      </c>
      <c r="CE7" s="99"/>
      <c r="CF7" s="99"/>
      <c r="CG7" s="99"/>
      <c r="CH7" s="99"/>
      <c r="CI7" s="104">
        <f>IF($BY$5&gt;0,'$'!E123,0)</f>
        <v>0</v>
      </c>
      <c r="CJ7" s="104"/>
      <c r="CK7" s="104"/>
      <c r="CL7" s="104"/>
      <c r="CM7" s="79"/>
    </row>
    <row r="8" spans="1:91" ht="15" customHeight="1" x14ac:dyDescent="0.2">
      <c r="A8" s="7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78"/>
      <c r="AH8" s="78"/>
      <c r="AI8" s="78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78"/>
      <c r="BX8" s="78"/>
      <c r="BY8" s="99">
        <f>IF($BY$5&gt;0,'$'!A124,0)</f>
        <v>0</v>
      </c>
      <c r="BZ8" s="99"/>
      <c r="CA8" s="99"/>
      <c r="CB8" s="99"/>
      <c r="CC8" s="99"/>
      <c r="CD8" s="99">
        <f>IF($BY$5&gt;0,'$'!C124,0)</f>
        <v>0</v>
      </c>
      <c r="CE8" s="99"/>
      <c r="CF8" s="99"/>
      <c r="CG8" s="99"/>
      <c r="CH8" s="99"/>
      <c r="CI8" s="104">
        <f>IF($BY$5&gt;0,'$'!E124,0)</f>
        <v>0</v>
      </c>
      <c r="CJ8" s="104"/>
      <c r="CK8" s="104"/>
      <c r="CL8" s="104"/>
      <c r="CM8" s="79"/>
    </row>
    <row r="9" spans="1:91" ht="15" customHeight="1" x14ac:dyDescent="0.2">
      <c r="A9" s="7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74"/>
      <c r="AF9" s="84"/>
      <c r="AG9" s="84"/>
      <c r="AH9" s="98">
        <f>IF(B39=0,0,IF(B39&gt;2,0,"gg/mm/aaaa"))</f>
        <v>0</v>
      </c>
      <c r="AI9" s="98"/>
      <c r="AJ9" s="98"/>
      <c r="AK9" s="98"/>
      <c r="AL9" s="98"/>
      <c r="AM9" s="98"/>
      <c r="AN9" s="98"/>
      <c r="AO9" s="9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99">
        <f>IF($BY$5&gt;0,'$'!A125,0)</f>
        <v>0</v>
      </c>
      <c r="BZ9" s="99"/>
      <c r="CA9" s="99"/>
      <c r="CB9" s="99"/>
      <c r="CC9" s="99"/>
      <c r="CD9" s="99">
        <f>IF($BY$5&gt;0,'$'!C125,0)</f>
        <v>0</v>
      </c>
      <c r="CE9" s="99"/>
      <c r="CF9" s="99"/>
      <c r="CG9" s="99"/>
      <c r="CH9" s="99"/>
      <c r="CI9" s="104">
        <f>IF($BY$5&gt;0,'$'!E125,0)</f>
        <v>0</v>
      </c>
      <c r="CJ9" s="104"/>
      <c r="CK9" s="104"/>
      <c r="CL9" s="104"/>
      <c r="CM9" s="79"/>
    </row>
    <row r="10" spans="1:91" ht="15" customHeight="1" x14ac:dyDescent="0.2">
      <c r="A10" s="131"/>
      <c r="B10" s="132">
        <f>IF(B39=0,0,IF(B39&gt;=3,0,"DIGITARE LA DECORRENZA DELL'IMPORTO DA RIVALUTARE"))</f>
        <v>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28"/>
      <c r="AI10" s="128"/>
      <c r="AJ10" s="128"/>
      <c r="AK10" s="128"/>
      <c r="AL10" s="128"/>
      <c r="AM10" s="128"/>
      <c r="AN10" s="128"/>
      <c r="AO10" s="128"/>
      <c r="AP10" s="74"/>
      <c r="AQ10" s="85"/>
      <c r="AR10" s="85"/>
      <c r="AS10" s="85"/>
      <c r="AT10" s="85"/>
      <c r="AU10" s="85"/>
      <c r="AV10" s="85"/>
      <c r="AW10" s="85"/>
      <c r="AX10" s="85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99">
        <f>IF($BY$5&gt;0,'$'!A126,0)</f>
        <v>0</v>
      </c>
      <c r="BZ10" s="99"/>
      <c r="CA10" s="99"/>
      <c r="CB10" s="99"/>
      <c r="CC10" s="99"/>
      <c r="CD10" s="99">
        <f>IF($BY$5&gt;0,'$'!C126,0)</f>
        <v>0</v>
      </c>
      <c r="CE10" s="99"/>
      <c r="CF10" s="99"/>
      <c r="CG10" s="99"/>
      <c r="CH10" s="99"/>
      <c r="CI10" s="104">
        <f>IF($BY$5&gt;0,'$'!E126,0)</f>
        <v>0</v>
      </c>
      <c r="CJ10" s="104"/>
      <c r="CK10" s="104"/>
      <c r="CL10" s="104"/>
      <c r="CM10" s="81"/>
    </row>
    <row r="11" spans="1:91" ht="15" customHeight="1" x14ac:dyDescent="0.2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28"/>
      <c r="AI11" s="128"/>
      <c r="AJ11" s="128"/>
      <c r="AK11" s="128"/>
      <c r="AL11" s="128"/>
      <c r="AM11" s="128"/>
      <c r="AN11" s="128"/>
      <c r="AO11" s="128"/>
      <c r="AP11" s="74"/>
      <c r="AQ11" s="85"/>
      <c r="AR11" s="85"/>
      <c r="AS11" s="85"/>
      <c r="AT11" s="85"/>
      <c r="AU11" s="85"/>
      <c r="AV11" s="85"/>
      <c r="AW11" s="85"/>
      <c r="AX11" s="85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99">
        <f>IF($BY$5&gt;0,'$'!A127,0)</f>
        <v>0</v>
      </c>
      <c r="BZ11" s="99"/>
      <c r="CA11" s="99"/>
      <c r="CB11" s="99"/>
      <c r="CC11" s="99"/>
      <c r="CD11" s="99">
        <f>IF($BY$5&gt;0,'$'!C127,0)</f>
        <v>0</v>
      </c>
      <c r="CE11" s="99"/>
      <c r="CF11" s="99"/>
      <c r="CG11" s="99"/>
      <c r="CH11" s="99"/>
      <c r="CI11" s="104">
        <f>IF($BY$5&gt;0,'$'!E127,0)</f>
        <v>0</v>
      </c>
      <c r="CJ11" s="104"/>
      <c r="CK11" s="104"/>
      <c r="CL11" s="104"/>
      <c r="CM11" s="81"/>
    </row>
    <row r="12" spans="1:91" ht="15" customHeight="1" x14ac:dyDescent="0.2">
      <c r="A12" s="13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99">
        <f>IF($BY$5&gt;0,'$'!A128,0)</f>
        <v>0</v>
      </c>
      <c r="BZ12" s="99"/>
      <c r="CA12" s="99"/>
      <c r="CB12" s="99"/>
      <c r="CC12" s="99"/>
      <c r="CD12" s="99">
        <f>IF($BY$5&gt;0,'$'!C128,0)</f>
        <v>0</v>
      </c>
      <c r="CE12" s="99"/>
      <c r="CF12" s="99"/>
      <c r="CG12" s="99"/>
      <c r="CH12" s="99"/>
      <c r="CI12" s="104">
        <f>IF($BY$5&gt;0,'$'!E128,0)</f>
        <v>0</v>
      </c>
      <c r="CJ12" s="104"/>
      <c r="CK12" s="104"/>
      <c r="CL12" s="104"/>
      <c r="CM12" s="81"/>
    </row>
    <row r="13" spans="1:91" ht="15" customHeight="1" x14ac:dyDescent="0.2">
      <c r="A13" s="131"/>
      <c r="B13" s="132">
        <f>IF(B39=0,0,IF(B39=1,"DIGITARE L'IMPORTO DA RIVALUTARE",IF(B39=2,"DIGITARE L'IMPORTO DA RIVALUTARE",IF(B39=3,"DIGITARE L'IMPORTO DEL CANONE DI LOCAZIONE",IF(B39=4,"DIGITARE L'IMPORTO SU CUI CALCOLARE GLI INTERESSI LEGALI",0)))))</f>
        <v>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4"/>
      <c r="AI13" s="134"/>
      <c r="AJ13" s="134"/>
      <c r="AK13" s="134"/>
      <c r="AL13" s="134"/>
      <c r="AM13" s="134"/>
      <c r="AN13" s="134"/>
      <c r="AO13" s="134"/>
      <c r="AP13" s="74"/>
      <c r="AQ13" s="74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99">
        <f>IF($BY$5&gt;0,'$'!A129,0)</f>
        <v>0</v>
      </c>
      <c r="BZ13" s="99"/>
      <c r="CA13" s="99"/>
      <c r="CB13" s="99"/>
      <c r="CC13" s="99"/>
      <c r="CD13" s="99">
        <f>IF($BY$5&gt;0,'$'!C129,0)</f>
        <v>0</v>
      </c>
      <c r="CE13" s="99"/>
      <c r="CF13" s="99"/>
      <c r="CG13" s="99"/>
      <c r="CH13" s="99"/>
      <c r="CI13" s="104">
        <f>IF($BY$5&gt;0,'$'!E129,0)</f>
        <v>0</v>
      </c>
      <c r="CJ13" s="104"/>
      <c r="CK13" s="104"/>
      <c r="CL13" s="104"/>
      <c r="CM13" s="81"/>
    </row>
    <row r="14" spans="1:91" ht="15" customHeight="1" x14ac:dyDescent="0.2">
      <c r="A14" s="75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4"/>
      <c r="AI14" s="134"/>
      <c r="AJ14" s="134"/>
      <c r="AK14" s="134"/>
      <c r="AL14" s="134"/>
      <c r="AM14" s="134"/>
      <c r="AN14" s="134"/>
      <c r="AO14" s="134"/>
      <c r="AP14" s="74"/>
      <c r="AQ14" s="74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99">
        <f>IF($BY$5&gt;0,'$'!A130,0)</f>
        <v>0</v>
      </c>
      <c r="BZ14" s="99"/>
      <c r="CA14" s="99"/>
      <c r="CB14" s="99"/>
      <c r="CC14" s="99"/>
      <c r="CD14" s="99">
        <f>IF($BY$5&gt;0,'$'!C130,0)</f>
        <v>0</v>
      </c>
      <c r="CE14" s="99"/>
      <c r="CF14" s="99"/>
      <c r="CG14" s="99"/>
      <c r="CH14" s="99"/>
      <c r="CI14" s="104">
        <f>IF($BY$5&gt;0,'$'!E130,0)</f>
        <v>0</v>
      </c>
      <c r="CJ14" s="104"/>
      <c r="CK14" s="104"/>
      <c r="CL14" s="104"/>
      <c r="CM14" s="81"/>
    </row>
    <row r="15" spans="1:91" ht="15" customHeight="1" x14ac:dyDescent="0.2">
      <c r="A15" s="75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74"/>
      <c r="AC15" s="74"/>
      <c r="AD15" s="74"/>
      <c r="AE15" s="74"/>
      <c r="AF15" s="74"/>
      <c r="AG15" s="74"/>
      <c r="AH15" s="88"/>
      <c r="AI15" s="88"/>
      <c r="AJ15" s="88"/>
      <c r="AK15" s="88"/>
      <c r="AL15" s="88"/>
      <c r="AM15" s="88"/>
      <c r="AN15" s="88"/>
      <c r="AO15" s="88"/>
      <c r="AP15" s="74"/>
      <c r="AQ15" s="74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6"/>
      <c r="BF15" s="129">
        <f>IF(AH13=0,0,IF(B39=0,0,IF(B39=1,0,IF(B39=4,"DAL",0))))</f>
        <v>0</v>
      </c>
      <c r="BG15" s="129"/>
      <c r="BH15" s="129"/>
      <c r="BI15" s="129"/>
      <c r="BJ15" s="129"/>
      <c r="BK15" s="129"/>
      <c r="BL15" s="129"/>
      <c r="BM15" s="129"/>
      <c r="BN15" s="129">
        <f>IF(AH13=0,0,IF(B39=0,0,IF(B39=4,"AL",0)))</f>
        <v>0</v>
      </c>
      <c r="BO15" s="129"/>
      <c r="BP15" s="129"/>
      <c r="BQ15" s="129"/>
      <c r="BR15" s="129"/>
      <c r="BS15" s="129"/>
      <c r="BT15" s="129"/>
      <c r="BU15" s="129"/>
      <c r="BV15" s="74"/>
      <c r="BW15" s="74"/>
      <c r="BX15" s="74"/>
      <c r="BY15" s="99">
        <f>IF($BY$5&gt;0,'$'!A131,0)</f>
        <v>0</v>
      </c>
      <c r="BZ15" s="99"/>
      <c r="CA15" s="99"/>
      <c r="CB15" s="99"/>
      <c r="CC15" s="99"/>
      <c r="CD15" s="99">
        <f>IF($BY$5&gt;0,'$'!C131,0)</f>
        <v>0</v>
      </c>
      <c r="CE15" s="99"/>
      <c r="CF15" s="99"/>
      <c r="CG15" s="99"/>
      <c r="CH15" s="99"/>
      <c r="CI15" s="104">
        <f>IF($BY$5&gt;0,'$'!E131,0)</f>
        <v>0</v>
      </c>
      <c r="CJ15" s="104"/>
      <c r="CK15" s="104"/>
      <c r="CL15" s="104"/>
      <c r="CM15" s="81"/>
    </row>
    <row r="16" spans="1:91" ht="15" customHeight="1" x14ac:dyDescent="0.2">
      <c r="A16" s="75"/>
      <c r="B16" s="132">
        <f>IF(AH13=0,0,IF(B39=0,0,IF(B39=1,"Rivalutazione monetaria al "&amp;TEXT('$'!B90,"gg mmmm aaaa"),IF(B39=2,"Rivalutazione monetaria al "&amp;TEXT('$'!B90,"gg mmmm aaaa"),IF(B39=3,"Aumento Istat al "&amp;TEXT('$'!G101,"gg.mm.aaa"),IF(BN16=0,0,IF(B39=4,W42,0)))))))</f>
        <v>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29">
        <f>IF(AJ5&gt;0,0,IF(AH13=0,0,IF(B39=0,0,IF(B39=4,0,IF('$'!N84+'$'!AC84=0,"Indice Istat",IF(B39&lt;4,"Indice Istat",0))))))</f>
        <v>0</v>
      </c>
      <c r="AA16" s="129"/>
      <c r="AB16" s="129"/>
      <c r="AC16" s="129"/>
      <c r="AD16" s="129"/>
      <c r="AE16" s="129"/>
      <c r="AF16" s="129"/>
      <c r="AG16" s="73"/>
      <c r="AH16" s="135">
        <f>IF(B39=0,0,IF(AJ5&gt;0,0,IF(B39=1,'$'!G111,IF(B39=2,'$'!G111,IF(B39=3,'$'!G104,IF(B39=4,'$'!L146))))))</f>
        <v>0</v>
      </c>
      <c r="AI16" s="135"/>
      <c r="AJ16" s="135"/>
      <c r="AK16" s="135"/>
      <c r="AL16" s="135"/>
      <c r="AM16" s="135"/>
      <c r="AN16" s="135"/>
      <c r="AO16" s="135"/>
      <c r="AP16" s="74"/>
      <c r="AQ16" s="74"/>
      <c r="AR16" s="130">
        <f>IF(AH13=0,0,IF(B39=4,"DIGITARE LA DATA DI INIZIO E TERMINE PER IL CALCOLO DEGLI INTERESSI LEGALI",0))</f>
        <v>0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86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74"/>
      <c r="BW16" s="74"/>
      <c r="BX16" s="74"/>
      <c r="BY16" s="99">
        <f>IF($BY$5&gt;0,'$'!A132,0)</f>
        <v>0</v>
      </c>
      <c r="BZ16" s="99"/>
      <c r="CA16" s="99"/>
      <c r="CB16" s="99"/>
      <c r="CC16" s="99"/>
      <c r="CD16" s="99">
        <f>IF($BY$5&gt;0,'$'!C132,0)</f>
        <v>0</v>
      </c>
      <c r="CE16" s="99"/>
      <c r="CF16" s="99"/>
      <c r="CG16" s="99"/>
      <c r="CH16" s="99"/>
      <c r="CI16" s="104">
        <f>IF($BY$5&gt;0,'$'!E132,0)</f>
        <v>0</v>
      </c>
      <c r="CJ16" s="104"/>
      <c r="CK16" s="104"/>
      <c r="CL16" s="104"/>
      <c r="CM16" s="81"/>
    </row>
    <row r="17" spans="1:93" ht="15" customHeight="1" x14ac:dyDescent="0.2">
      <c r="A17" s="75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9">
        <f>IF(AJ5&gt;0,0,IF(AH13=0,0,IF(Z16=0,0,IF('$'!N84+'$'!AC84=0,"Indice zero",IF(B39&lt;3,'$'!E111,'$'!N84)))))</f>
        <v>0</v>
      </c>
      <c r="AA17" s="139"/>
      <c r="AB17" s="139"/>
      <c r="AC17" s="139"/>
      <c r="AD17" s="139"/>
      <c r="AE17" s="139"/>
      <c r="AF17" s="139"/>
      <c r="AG17" s="54"/>
      <c r="AH17" s="135"/>
      <c r="AI17" s="135"/>
      <c r="AJ17" s="135"/>
      <c r="AK17" s="135"/>
      <c r="AL17" s="135"/>
      <c r="AM17" s="135"/>
      <c r="AN17" s="135"/>
      <c r="AO17" s="135"/>
      <c r="AP17" s="74"/>
      <c r="AQ17" s="74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86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74"/>
      <c r="BW17" s="74"/>
      <c r="BX17" s="74"/>
      <c r="BY17" s="99">
        <f>IF($BY$5&gt;0,'$'!A133,0)</f>
        <v>0</v>
      </c>
      <c r="BZ17" s="99"/>
      <c r="CA17" s="99"/>
      <c r="CB17" s="99"/>
      <c r="CC17" s="99"/>
      <c r="CD17" s="99">
        <f>IF($BY$5&gt;0,'$'!C133,0)</f>
        <v>0</v>
      </c>
      <c r="CE17" s="99"/>
      <c r="CF17" s="99"/>
      <c r="CG17" s="99"/>
      <c r="CH17" s="99"/>
      <c r="CI17" s="104">
        <f>IF($BY$5&gt;0,'$'!E133,0)</f>
        <v>0</v>
      </c>
      <c r="CJ17" s="104"/>
      <c r="CK17" s="104"/>
      <c r="CL17" s="104"/>
      <c r="CM17" s="81"/>
    </row>
    <row r="18" spans="1:93" ht="15" customHeight="1" x14ac:dyDescent="0.25">
      <c r="A18" s="75"/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51"/>
      <c r="AJ18" s="51"/>
      <c r="AK18" s="51"/>
      <c r="AL18" s="51"/>
      <c r="AM18" s="51"/>
      <c r="AN18" s="51"/>
      <c r="AO18" s="51"/>
      <c r="AP18" s="50"/>
      <c r="AQ18" s="5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86"/>
      <c r="BF18" s="129">
        <f>IF(AJ5&gt;0,0,IF(AH13=0,0,IF(B39=0,0,IF(B39=1,0,IF(B39=2,"DAL",0)))))</f>
        <v>0</v>
      </c>
      <c r="BG18" s="129"/>
      <c r="BH18" s="129"/>
      <c r="BI18" s="129"/>
      <c r="BJ18" s="129"/>
      <c r="BK18" s="129"/>
      <c r="BL18" s="129"/>
      <c r="BM18" s="129"/>
      <c r="BN18" s="129">
        <f>IF(AJ5&gt;0,0,IF(AH13=0,0,IF(B39=0,0,IF(B39=2,"AL",0))))</f>
        <v>0</v>
      </c>
      <c r="BO18" s="129"/>
      <c r="BP18" s="129"/>
      <c r="BQ18" s="129"/>
      <c r="BR18" s="129"/>
      <c r="BS18" s="129"/>
      <c r="BT18" s="129"/>
      <c r="BU18" s="129"/>
      <c r="BV18" s="74"/>
      <c r="BW18" s="74"/>
      <c r="BX18" s="74"/>
      <c r="BY18" s="99">
        <f>IF($BY$5&gt;0,'$'!A134,0)</f>
        <v>0</v>
      </c>
      <c r="BZ18" s="99"/>
      <c r="CA18" s="99"/>
      <c r="CB18" s="99"/>
      <c r="CC18" s="99"/>
      <c r="CD18" s="99">
        <f>IF($BY$5&gt;0,'$'!C134,0)</f>
        <v>0</v>
      </c>
      <c r="CE18" s="99"/>
      <c r="CF18" s="99"/>
      <c r="CG18" s="99"/>
      <c r="CH18" s="99"/>
      <c r="CI18" s="104">
        <f>IF($BY$5&gt;0,'$'!E134,0)</f>
        <v>0</v>
      </c>
      <c r="CJ18" s="104"/>
      <c r="CK18" s="104"/>
      <c r="CL18" s="104"/>
      <c r="CM18" s="81"/>
    </row>
    <row r="19" spans="1:93" ht="15" customHeight="1" x14ac:dyDescent="0.2">
      <c r="A19" s="75"/>
      <c r="B19" s="133">
        <f>IF(AH16=0,0,IF(B39=0,0,IF(B39=1,"TOTALE SOMMA RIVALUTATA",IF(B39=2,W42,IF(B39=3,"TOTALE CANONE RIVALUTATO",IF(B39=4,"TOTALE CAPITALE + INTERESSI LEGALI",0))))))</f>
        <v>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23">
        <f>IF(B39=0,0,IF(AH16=0,0,IF(B39=1,AH13+AH16,IF(B39=2,'$'!L146,IF(B39=3,AH13+AH16,IF(B39=4,AH13+AH16,0))))))</f>
        <v>0</v>
      </c>
      <c r="AI19" s="123"/>
      <c r="AJ19" s="123"/>
      <c r="AK19" s="123"/>
      <c r="AL19" s="123"/>
      <c r="AM19" s="123"/>
      <c r="AN19" s="123"/>
      <c r="AO19" s="123"/>
      <c r="AP19" s="74"/>
      <c r="AQ19" s="74"/>
      <c r="AR19" s="130">
        <f>IF(AJ5&gt;0,0,IF(AH13=0,0,IF(B39=0,0,IF(BN19&gt;0,0,IF(B39=2,"DIGITARE LA DATA DI INIZIO E TERMINE PER IL CALCOLO DEGLI INTERESSI LEGALI",0)))))</f>
        <v>0</v>
      </c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86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74"/>
      <c r="BW19" s="74"/>
      <c r="BX19" s="74"/>
      <c r="BY19" s="99">
        <f>IF($BY$5&gt;0,'$'!A135,0)</f>
        <v>0</v>
      </c>
      <c r="BZ19" s="99"/>
      <c r="CA19" s="99"/>
      <c r="CB19" s="99"/>
      <c r="CC19" s="99"/>
      <c r="CD19" s="99">
        <f>IF($BY$5&gt;0,'$'!C135,0)</f>
        <v>0</v>
      </c>
      <c r="CE19" s="99"/>
      <c r="CF19" s="99"/>
      <c r="CG19" s="99"/>
      <c r="CH19" s="99"/>
      <c r="CI19" s="104">
        <f>IF($BY$5&gt;0,'$'!E135,0)</f>
        <v>0</v>
      </c>
      <c r="CJ19" s="104"/>
      <c r="CK19" s="104"/>
      <c r="CL19" s="104"/>
      <c r="CM19" s="81"/>
    </row>
    <row r="20" spans="1:93" ht="15" customHeight="1" x14ac:dyDescent="0.2">
      <c r="A20" s="75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23"/>
      <c r="AI20" s="123"/>
      <c r="AJ20" s="123"/>
      <c r="AK20" s="123"/>
      <c r="AL20" s="123"/>
      <c r="AM20" s="123"/>
      <c r="AN20" s="123"/>
      <c r="AO20" s="123"/>
      <c r="AP20" s="74"/>
      <c r="AQ20" s="74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86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74"/>
      <c r="BW20" s="74"/>
      <c r="BX20" s="74"/>
      <c r="BY20" s="99">
        <f>IF($BY$5&gt;0,'$'!A136,0)</f>
        <v>0</v>
      </c>
      <c r="BZ20" s="99"/>
      <c r="CA20" s="99"/>
      <c r="CB20" s="99"/>
      <c r="CC20" s="99"/>
      <c r="CD20" s="99">
        <f>IF($BY$5&gt;0,'$'!C136,0)</f>
        <v>0</v>
      </c>
      <c r="CE20" s="99"/>
      <c r="CF20" s="99"/>
      <c r="CG20" s="99"/>
      <c r="CH20" s="99"/>
      <c r="CI20" s="104">
        <f>IF($BY$5&gt;0,'$'!E136,0)</f>
        <v>0</v>
      </c>
      <c r="CJ20" s="104"/>
      <c r="CK20" s="104"/>
      <c r="CL20" s="104"/>
      <c r="CM20" s="81"/>
    </row>
    <row r="21" spans="1:93" ht="15" customHeight="1" x14ac:dyDescent="0.2">
      <c r="A21" s="75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88"/>
      <c r="AI21" s="88"/>
      <c r="AJ21" s="88"/>
      <c r="AK21" s="88"/>
      <c r="AL21" s="88"/>
      <c r="AM21" s="88"/>
      <c r="AN21" s="88"/>
      <c r="AO21" s="88"/>
      <c r="AP21" s="74"/>
      <c r="AQ21" s="74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99">
        <f>IF($BY$5&gt;0,'$'!A137,0)</f>
        <v>0</v>
      </c>
      <c r="BZ21" s="99"/>
      <c r="CA21" s="99"/>
      <c r="CB21" s="99"/>
      <c r="CC21" s="99"/>
      <c r="CD21" s="99">
        <f>IF($BY$5&gt;0,'$'!C137,0)</f>
        <v>0</v>
      </c>
      <c r="CE21" s="99"/>
      <c r="CF21" s="99"/>
      <c r="CG21" s="99"/>
      <c r="CH21" s="99"/>
      <c r="CI21" s="104">
        <f>IF($BY$5&gt;0,'$'!E137,0)</f>
        <v>0</v>
      </c>
      <c r="CJ21" s="104"/>
      <c r="CK21" s="104"/>
      <c r="CL21" s="104"/>
      <c r="CM21" s="81"/>
    </row>
    <row r="22" spans="1:93" ht="15" customHeight="1" x14ac:dyDescent="0.2">
      <c r="A22" s="75"/>
      <c r="B22" s="124">
        <f>IF(AH13=0,0,IF(BN19=0,0,IF(B39=0,0,IF(B39=2,"TOTALE SOMMA RIVALUTATA + INTERESSI LEGALI",0))))</f>
        <v>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3">
        <f>IF(BN19=0,0,IF(B39=0,0,IF(B39=2,AH13+AH16+AH19,0)))</f>
        <v>0</v>
      </c>
      <c r="AI22" s="123"/>
      <c r="AJ22" s="123"/>
      <c r="AK22" s="123"/>
      <c r="AL22" s="123"/>
      <c r="AM22" s="123"/>
      <c r="AN22" s="123"/>
      <c r="AO22" s="123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99">
        <f>IF($BY$5&gt;0,'$'!A138,0)</f>
        <v>0</v>
      </c>
      <c r="BZ22" s="99"/>
      <c r="CA22" s="99"/>
      <c r="CB22" s="99"/>
      <c r="CC22" s="99"/>
      <c r="CD22" s="99">
        <f>IF($BY$5&gt;0,'$'!C138,0)</f>
        <v>0</v>
      </c>
      <c r="CE22" s="99"/>
      <c r="CF22" s="99"/>
      <c r="CG22" s="99"/>
      <c r="CH22" s="99"/>
      <c r="CI22" s="104">
        <f>IF($BY$5&gt;0,'$'!E138,0)</f>
        <v>0</v>
      </c>
      <c r="CJ22" s="104"/>
      <c r="CK22" s="104"/>
      <c r="CL22" s="104"/>
      <c r="CM22" s="81"/>
    </row>
    <row r="23" spans="1:93" ht="15" customHeight="1" x14ac:dyDescent="0.2">
      <c r="A23" s="75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3"/>
      <c r="AI23" s="123"/>
      <c r="AJ23" s="123"/>
      <c r="AK23" s="123"/>
      <c r="AL23" s="123"/>
      <c r="AM23" s="123"/>
      <c r="AN23" s="123"/>
      <c r="AO23" s="123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99">
        <f>IF($BY$5&gt;0,'$'!A139,0)</f>
        <v>0</v>
      </c>
      <c r="BZ23" s="99"/>
      <c r="CA23" s="99"/>
      <c r="CB23" s="99"/>
      <c r="CC23" s="99"/>
      <c r="CD23" s="99">
        <f>IF($BY$5&gt;0,'$'!C139,0)</f>
        <v>0</v>
      </c>
      <c r="CE23" s="99"/>
      <c r="CF23" s="99"/>
      <c r="CG23" s="99"/>
      <c r="CH23" s="99"/>
      <c r="CI23" s="104">
        <f>IF($BY$5&gt;0,'$'!E139,0)</f>
        <v>0</v>
      </c>
      <c r="CJ23" s="104"/>
      <c r="CK23" s="104"/>
      <c r="CL23" s="104"/>
      <c r="CM23" s="81"/>
    </row>
    <row r="24" spans="1:93" ht="15" customHeight="1" x14ac:dyDescent="0.2">
      <c r="A24" s="75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99">
        <f>IF($BY$5&gt;0,'$'!A140,0)</f>
        <v>0</v>
      </c>
      <c r="BZ24" s="99"/>
      <c r="CA24" s="99"/>
      <c r="CB24" s="99"/>
      <c r="CC24" s="99"/>
      <c r="CD24" s="99">
        <f>IF($BY$5&gt;0,'$'!C140,0)</f>
        <v>0</v>
      </c>
      <c r="CE24" s="99"/>
      <c r="CF24" s="99"/>
      <c r="CG24" s="99"/>
      <c r="CH24" s="99"/>
      <c r="CI24" s="104">
        <f>IF($BY$5&gt;0,'$'!E140,0)</f>
        <v>0</v>
      </c>
      <c r="CJ24" s="104"/>
      <c r="CK24" s="104"/>
      <c r="CL24" s="104"/>
      <c r="CM24" s="81"/>
    </row>
    <row r="25" spans="1:93" ht="15" customHeight="1" x14ac:dyDescent="0.2">
      <c r="A25" s="75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99">
        <f>IF($BY$5&gt;0,'$'!A141,0)</f>
        <v>0</v>
      </c>
      <c r="BZ25" s="99"/>
      <c r="CA25" s="99"/>
      <c r="CB25" s="99"/>
      <c r="CC25" s="99"/>
      <c r="CD25" s="99">
        <f>IF($BY$5&gt;0,'$'!C141,0)</f>
        <v>0</v>
      </c>
      <c r="CE25" s="99"/>
      <c r="CF25" s="99"/>
      <c r="CG25" s="99"/>
      <c r="CH25" s="99"/>
      <c r="CI25" s="104">
        <f>IF($BY$5&gt;0,'$'!E141,0)</f>
        <v>0</v>
      </c>
      <c r="CJ25" s="104"/>
      <c r="CK25" s="104"/>
      <c r="CL25" s="104"/>
      <c r="CM25" s="81"/>
    </row>
    <row r="26" spans="1:93" ht="15" customHeight="1" x14ac:dyDescent="0.2">
      <c r="A26" s="75"/>
      <c r="B26" s="74"/>
      <c r="C26" s="92"/>
      <c r="D26" s="9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99">
        <f>IF($BY$5&gt;0,'$'!A142,0)</f>
        <v>0</v>
      </c>
      <c r="BZ26" s="99"/>
      <c r="CA26" s="99"/>
      <c r="CB26" s="99"/>
      <c r="CC26" s="99"/>
      <c r="CD26" s="99">
        <f>IF($BY$5&gt;0,'$'!C142,0)</f>
        <v>0</v>
      </c>
      <c r="CE26" s="99"/>
      <c r="CF26" s="99"/>
      <c r="CG26" s="99"/>
      <c r="CH26" s="99"/>
      <c r="CI26" s="104">
        <f>IF($BY$5&gt;0,'$'!E142,0)</f>
        <v>0</v>
      </c>
      <c r="CJ26" s="104"/>
      <c r="CK26" s="104"/>
      <c r="CL26" s="104"/>
      <c r="CM26" s="81"/>
    </row>
    <row r="27" spans="1:93" ht="15" customHeight="1" x14ac:dyDescent="0.2">
      <c r="A27" s="75"/>
      <c r="B27" s="74"/>
      <c r="C27" s="92"/>
      <c r="D27" s="9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99">
        <f>IF($BY$5&gt;0,'$'!A143,0)</f>
        <v>0</v>
      </c>
      <c r="BZ27" s="99"/>
      <c r="CA27" s="99"/>
      <c r="CB27" s="99"/>
      <c r="CC27" s="99"/>
      <c r="CD27" s="99">
        <f>IF($BY$5&gt;0,'$'!C143,0)</f>
        <v>0</v>
      </c>
      <c r="CE27" s="99"/>
      <c r="CF27" s="99"/>
      <c r="CG27" s="99"/>
      <c r="CH27" s="99"/>
      <c r="CI27" s="104">
        <f>IF($BY$5&gt;0,'$'!E143,0)</f>
        <v>0</v>
      </c>
      <c r="CJ27" s="104"/>
      <c r="CK27" s="104"/>
      <c r="CL27" s="104"/>
      <c r="CM27" s="81"/>
    </row>
    <row r="28" spans="1:93" ht="15" customHeight="1" x14ac:dyDescent="0.2">
      <c r="A28" s="75"/>
      <c r="B28" s="74"/>
      <c r="C28" s="92"/>
      <c r="D28" s="92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99">
        <f>IF($BY$5&gt;0,'$'!A144,0)</f>
        <v>0</v>
      </c>
      <c r="BZ28" s="99"/>
      <c r="CA28" s="99"/>
      <c r="CB28" s="99"/>
      <c r="CC28" s="99"/>
      <c r="CD28" s="99">
        <f>IF($BY$5&gt;0,'$'!C144,0)</f>
        <v>0</v>
      </c>
      <c r="CE28" s="99"/>
      <c r="CF28" s="99"/>
      <c r="CG28" s="99"/>
      <c r="CH28" s="99"/>
      <c r="CI28" s="104">
        <f>IF($BY$5&gt;0,'$'!E144,0)</f>
        <v>0</v>
      </c>
      <c r="CJ28" s="104"/>
      <c r="CK28" s="104"/>
      <c r="CL28" s="104"/>
      <c r="CM28" s="81"/>
    </row>
    <row r="29" spans="1:93" ht="15" customHeight="1" x14ac:dyDescent="0.2">
      <c r="A29" s="75"/>
      <c r="B29" s="8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99">
        <f>IF($BY$5&gt;0,'$'!A145,0)</f>
        <v>0</v>
      </c>
      <c r="BZ29" s="99"/>
      <c r="CA29" s="99"/>
      <c r="CB29" s="99"/>
      <c r="CC29" s="99"/>
      <c r="CD29" s="99">
        <f>IF($BY$5&gt;0,'$'!C145,0)</f>
        <v>0</v>
      </c>
      <c r="CE29" s="99"/>
      <c r="CF29" s="99"/>
      <c r="CG29" s="99"/>
      <c r="CH29" s="99"/>
      <c r="CI29" s="100">
        <f>IF($BY$5&gt;0,'$'!E145,0)</f>
        <v>0</v>
      </c>
      <c r="CJ29" s="101"/>
      <c r="CK29" s="101"/>
      <c r="CL29" s="102"/>
      <c r="CM29" s="81"/>
    </row>
    <row r="30" spans="1:93" ht="15" customHeight="1" x14ac:dyDescent="0.2">
      <c r="A30" s="75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99"/>
      <c r="BZ30" s="99"/>
      <c r="CA30" s="99"/>
      <c r="CB30" s="99"/>
      <c r="CC30" s="99"/>
      <c r="CD30" s="99">
        <f>'$'!C145</f>
        <v>0</v>
      </c>
      <c r="CE30" s="99"/>
      <c r="CF30" s="99"/>
      <c r="CG30" s="99"/>
      <c r="CH30" s="99"/>
      <c r="CI30" s="103">
        <f>'$'!E145</f>
        <v>0</v>
      </c>
      <c r="CJ30" s="103"/>
      <c r="CK30" s="103"/>
      <c r="CL30" s="103"/>
      <c r="CM30" s="81"/>
    </row>
    <row r="31" spans="1:93" ht="15" customHeight="1" x14ac:dyDescent="0.2">
      <c r="A31" s="75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81"/>
    </row>
    <row r="32" spans="1:93" ht="15" customHeight="1" x14ac:dyDescent="0.2">
      <c r="A32" s="75"/>
      <c r="B32" s="89">
        <f>IF(B39=0,0,IF(B39=1,AP41,IF(B39=2,AP41,IF(B39=3,AP42,IF(B39=4,AP44,0)))))</f>
        <v>0</v>
      </c>
      <c r="C32" s="89"/>
      <c r="D32" s="90"/>
      <c r="E32" s="90"/>
      <c r="F32" s="90"/>
      <c r="G32" s="90"/>
      <c r="H32" s="90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90"/>
      <c r="BQ32" s="90"/>
      <c r="BR32" s="90"/>
      <c r="BS32" s="90"/>
      <c r="BT32" s="90"/>
      <c r="BU32" s="90"/>
      <c r="BV32" s="91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53"/>
      <c r="CO32" s="53"/>
    </row>
    <row r="33" spans="1:93" ht="15" customHeight="1" x14ac:dyDescent="0.2">
      <c r="A33" s="75"/>
      <c r="B33" s="89">
        <f>IF(B39=0,0,IF(B39=2,AP44,IF(B39=3,AP43,0)))</f>
        <v>0</v>
      </c>
      <c r="C33" s="90"/>
      <c r="D33" s="90"/>
      <c r="E33" s="90"/>
      <c r="F33" s="90"/>
      <c r="G33" s="90"/>
      <c r="H33" s="91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90"/>
      <c r="BQ33" s="90"/>
      <c r="BR33" s="90"/>
      <c r="BS33" s="90"/>
      <c r="BT33" s="90"/>
      <c r="BU33" s="90"/>
      <c r="BV33" s="91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53"/>
      <c r="CO33" s="53"/>
    </row>
    <row r="34" spans="1:93" ht="15" customHeight="1" x14ac:dyDescent="0.2">
      <c r="A34" s="105"/>
      <c r="B34" s="92"/>
      <c r="C34" s="90"/>
      <c r="D34" s="90"/>
      <c r="E34" s="90"/>
      <c r="F34" s="90"/>
      <c r="G34" s="90"/>
      <c r="H34" s="9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93"/>
      <c r="BQ34" s="93"/>
      <c r="BR34" s="93"/>
      <c r="BS34" s="93"/>
      <c r="BT34" s="93"/>
      <c r="BU34" s="93"/>
      <c r="BV34" s="91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53"/>
      <c r="CO34" s="53"/>
    </row>
    <row r="35" spans="1:93" ht="15" customHeight="1" x14ac:dyDescent="0.2">
      <c r="A35" s="105"/>
      <c r="B35" s="92"/>
      <c r="C35" s="93"/>
      <c r="D35" s="93"/>
      <c r="E35" s="93"/>
      <c r="F35" s="93"/>
      <c r="G35" s="93"/>
      <c r="H35" s="9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93"/>
      <c r="BQ35" s="93"/>
      <c r="BR35" s="93"/>
      <c r="BS35" s="93"/>
      <c r="BT35" s="93"/>
      <c r="BU35" s="93"/>
      <c r="BV35" s="91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53"/>
      <c r="CO35" s="53"/>
    </row>
    <row r="36" spans="1:93" ht="15" customHeight="1" x14ac:dyDescent="0.2">
      <c r="A36" s="105"/>
      <c r="B36" s="93"/>
      <c r="C36" s="93"/>
      <c r="D36" s="93"/>
      <c r="E36" s="93"/>
      <c r="F36" s="93"/>
      <c r="G36" s="93"/>
      <c r="H36" s="9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53"/>
      <c r="CO36" s="53"/>
    </row>
    <row r="37" spans="1:93" ht="15" customHeight="1" thickBot="1" x14ac:dyDescent="0.25">
      <c r="A37" s="10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53"/>
      <c r="CO37" s="53"/>
    </row>
    <row r="38" spans="1:93" hidden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</row>
    <row r="39" spans="1:93" ht="14.25" hidden="1" x14ac:dyDescent="0.2">
      <c r="A39" s="12"/>
      <c r="B39" s="121">
        <f>IF(B5=C41,1,IF(B5=C42,2,IF(B5=C43,3,IF(B5=C44,4,0))))</f>
        <v>0</v>
      </c>
      <c r="C39" s="122"/>
      <c r="D39" s="136" t="b">
        <f>ISEVEN(B39)</f>
        <v>1</v>
      </c>
      <c r="E39" s="137"/>
      <c r="F39" s="137"/>
      <c r="G39" s="138"/>
      <c r="H39" s="16"/>
      <c r="I39" s="16"/>
      <c r="J39" s="16"/>
      <c r="K39" s="16"/>
      <c r="L39" s="16"/>
      <c r="M39" s="16"/>
      <c r="N39" s="16"/>
      <c r="O39" s="16"/>
      <c r="P39" s="12"/>
      <c r="Q39" s="12"/>
      <c r="R39" s="12"/>
      <c r="S39" s="1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</row>
    <row r="40" spans="1:93" hidden="1" x14ac:dyDescent="0.2">
      <c r="A40" s="12"/>
      <c r="B40" s="14"/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</row>
    <row r="41" spans="1:93" hidden="1" x14ac:dyDescent="0.2">
      <c r="A41" s="12"/>
      <c r="B41" s="14">
        <v>1</v>
      </c>
      <c r="C41" s="13" t="s">
        <v>35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55" t="s">
        <v>45</v>
      </c>
      <c r="AQ41" s="10"/>
      <c r="AR41" s="10"/>
      <c r="AS41" s="55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</row>
    <row r="42" spans="1:93" hidden="1" x14ac:dyDescent="0.2">
      <c r="A42" s="12"/>
      <c r="B42" s="14">
        <v>2</v>
      </c>
      <c r="C42" s="13" t="s">
        <v>39</v>
      </c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"/>
      <c r="U42" s="11"/>
      <c r="V42" s="11"/>
      <c r="W42" s="112">
        <f>IF(B39=0,0,IF(BN19=0,0,IF(B39=2,"Interessi legali al  "&amp;TEXT('$'!C119,"gg.mm.aaaa"),IF(B39=4,"Interessi legali al  "&amp;TEXT('$'!C119,"gg.mm.aaaa")))))</f>
        <v>0</v>
      </c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10"/>
      <c r="AP42" s="55" t="s">
        <v>47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</row>
    <row r="43" spans="1:93" hidden="1" x14ac:dyDescent="0.2">
      <c r="A43" s="12"/>
      <c r="B43" s="14">
        <v>3</v>
      </c>
      <c r="C43" s="13" t="s">
        <v>36</v>
      </c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0"/>
      <c r="AG43" s="13"/>
      <c r="AH43" s="13"/>
      <c r="AI43" s="10"/>
      <c r="AJ43" s="10"/>
      <c r="AK43" s="10"/>
      <c r="AL43" s="10"/>
      <c r="AM43" s="10"/>
      <c r="AN43" s="10"/>
      <c r="AO43" s="10"/>
      <c r="AP43" s="55" t="s">
        <v>46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</row>
    <row r="44" spans="1:93" hidden="1" x14ac:dyDescent="0.2">
      <c r="A44" s="12"/>
      <c r="B44" s="14">
        <v>4</v>
      </c>
      <c r="C44" s="15" t="s">
        <v>37</v>
      </c>
      <c r="D44" s="1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0"/>
      <c r="AG44" s="15"/>
      <c r="AH44" s="15"/>
      <c r="AI44" s="10"/>
      <c r="AJ44" s="10"/>
      <c r="AK44" s="10"/>
      <c r="AL44" s="10"/>
      <c r="AM44" s="10"/>
      <c r="AN44" s="10"/>
      <c r="AO44" s="10"/>
      <c r="AP44" s="55" t="s">
        <v>40</v>
      </c>
      <c r="AQ44" s="10"/>
      <c r="AR44" s="10"/>
      <c r="AS44" s="55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</row>
    <row r="45" spans="1:93" hidden="1" x14ac:dyDescent="0.2">
      <c r="A45" s="12"/>
      <c r="B45" s="14"/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0"/>
      <c r="AG45" s="15"/>
      <c r="AH45" s="15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</row>
    <row r="46" spans="1:93" x14ac:dyDescent="0.2">
      <c r="A46" s="12"/>
      <c r="B46" s="14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0"/>
      <c r="AG46" s="15"/>
      <c r="AH46" s="15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</row>
    <row r="47" spans="1:93" x14ac:dyDescent="0.2">
      <c r="A47" s="12"/>
      <c r="B47" s="14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</row>
    <row r="48" spans="1:93" x14ac:dyDescent="0.2">
      <c r="A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</row>
  </sheetData>
  <sheetProtection password="924D" sheet="1" objects="1" scenarios="1"/>
  <mergeCells count="110">
    <mergeCell ref="CD7:CH7"/>
    <mergeCell ref="CD8:CH8"/>
    <mergeCell ref="CI7:CL7"/>
    <mergeCell ref="CI8:CL8"/>
    <mergeCell ref="D39:G39"/>
    <mergeCell ref="AH10:AO11"/>
    <mergeCell ref="B10:AG11"/>
    <mergeCell ref="AR16:BD18"/>
    <mergeCell ref="BF16:BM17"/>
    <mergeCell ref="Z16:AF16"/>
    <mergeCell ref="Z17:AF17"/>
    <mergeCell ref="BY7:CC7"/>
    <mergeCell ref="BY8:CC8"/>
    <mergeCell ref="CD13:CH13"/>
    <mergeCell ref="CD11:CH11"/>
    <mergeCell ref="CI11:CL11"/>
    <mergeCell ref="BY12:CC12"/>
    <mergeCell ref="CD12:CH12"/>
    <mergeCell ref="CI12:CL12"/>
    <mergeCell ref="BY22:CC22"/>
    <mergeCell ref="CD22:CH22"/>
    <mergeCell ref="CI22:CL22"/>
    <mergeCell ref="BY17:CC17"/>
    <mergeCell ref="CD25:CH25"/>
    <mergeCell ref="AJ5:BV6"/>
    <mergeCell ref="W42:AN42"/>
    <mergeCell ref="B5:AF6"/>
    <mergeCell ref="B39:C39"/>
    <mergeCell ref="AH22:AO23"/>
    <mergeCell ref="B22:AG23"/>
    <mergeCell ref="B3:AF4"/>
    <mergeCell ref="A1:BY1"/>
    <mergeCell ref="BN16:BU17"/>
    <mergeCell ref="BF15:BM15"/>
    <mergeCell ref="BN15:BU15"/>
    <mergeCell ref="BF19:BM20"/>
    <mergeCell ref="BN19:BU20"/>
    <mergeCell ref="AR19:BD21"/>
    <mergeCell ref="BF18:BM18"/>
    <mergeCell ref="BN18:BU18"/>
    <mergeCell ref="A10:A11"/>
    <mergeCell ref="A12:A13"/>
    <mergeCell ref="B13:AG14"/>
    <mergeCell ref="B19:AG20"/>
    <mergeCell ref="AH13:AO14"/>
    <mergeCell ref="AH16:AO17"/>
    <mergeCell ref="AH19:AO20"/>
    <mergeCell ref="B16:Y17"/>
    <mergeCell ref="A34:A37"/>
    <mergeCell ref="BY11:CC11"/>
    <mergeCell ref="BY5:CL5"/>
    <mergeCell ref="BY6:CC6"/>
    <mergeCell ref="CD6:CH6"/>
    <mergeCell ref="BZ1:CM1"/>
    <mergeCell ref="CI6:CL6"/>
    <mergeCell ref="BY16:CC16"/>
    <mergeCell ref="CD16:CH16"/>
    <mergeCell ref="CI16:CL16"/>
    <mergeCell ref="CI13:CL13"/>
    <mergeCell ref="BY14:CC14"/>
    <mergeCell ref="CD14:CH14"/>
    <mergeCell ref="CI14:CL14"/>
    <mergeCell ref="BY15:CC15"/>
    <mergeCell ref="CD15:CH15"/>
    <mergeCell ref="BY9:CC9"/>
    <mergeCell ref="CD9:CH9"/>
    <mergeCell ref="CI9:CL9"/>
    <mergeCell ref="BY10:CC10"/>
    <mergeCell ref="CD10:CH10"/>
    <mergeCell ref="CI10:CL10"/>
    <mergeCell ref="CI15:CL15"/>
    <mergeCell ref="BY13:CC13"/>
    <mergeCell ref="CI25:CL25"/>
    <mergeCell ref="BY23:CC23"/>
    <mergeCell ref="CD23:CH23"/>
    <mergeCell ref="CD17:CH17"/>
    <mergeCell ref="CI17:CL17"/>
    <mergeCell ref="BY18:CC18"/>
    <mergeCell ref="CD18:CH18"/>
    <mergeCell ref="CI18:CL18"/>
    <mergeCell ref="BY19:CC19"/>
    <mergeCell ref="CD19:CH19"/>
    <mergeCell ref="CI19:CL19"/>
    <mergeCell ref="BY20:CC20"/>
    <mergeCell ref="CD20:CH20"/>
    <mergeCell ref="CI20:CL20"/>
    <mergeCell ref="AH9:AO9"/>
    <mergeCell ref="BY29:CC29"/>
    <mergeCell ref="CD29:CH29"/>
    <mergeCell ref="CI29:CL29"/>
    <mergeCell ref="BY30:CC30"/>
    <mergeCell ref="CD30:CH30"/>
    <mergeCell ref="CI30:CL30"/>
    <mergeCell ref="BY26:CC26"/>
    <mergeCell ref="CD26:CH26"/>
    <mergeCell ref="CI26:CL26"/>
    <mergeCell ref="BY27:CC27"/>
    <mergeCell ref="CD27:CH27"/>
    <mergeCell ref="CI27:CL27"/>
    <mergeCell ref="BY28:CC28"/>
    <mergeCell ref="CD28:CH28"/>
    <mergeCell ref="CI28:CL28"/>
    <mergeCell ref="BY21:CC21"/>
    <mergeCell ref="CD21:CH21"/>
    <mergeCell ref="CI21:CL21"/>
    <mergeCell ref="CI23:CL23"/>
    <mergeCell ref="BY24:CC24"/>
    <mergeCell ref="CD24:CH24"/>
    <mergeCell ref="CI24:CL24"/>
    <mergeCell ref="BY25:CC25"/>
  </mergeCells>
  <phoneticPr fontId="2" type="noConversion"/>
  <conditionalFormatting sqref="B2:B3">
    <cfRule type="cellIs" dxfId="51" priority="166" operator="equal">
      <formula>"SELEZIONE COMPLETATA"</formula>
    </cfRule>
  </conditionalFormatting>
  <conditionalFormatting sqref="B5:AF6">
    <cfRule type="expression" dxfId="50" priority="168" stopIfTrue="1">
      <formula>$B$39&gt;0</formula>
    </cfRule>
    <cfRule type="expression" dxfId="49" priority="150">
      <formula>$B$39&gt;0</formula>
    </cfRule>
  </conditionalFormatting>
  <conditionalFormatting sqref="B19:AG20">
    <cfRule type="expression" dxfId="48" priority="139">
      <formula>$B$39=2</formula>
    </cfRule>
    <cfRule type="expression" dxfId="47" priority="124">
      <formula>$B$39=1</formula>
    </cfRule>
    <cfRule type="expression" dxfId="46" priority="123">
      <formula>$B$39=3</formula>
    </cfRule>
    <cfRule type="expression" dxfId="45" priority="117">
      <formula>$B$39=4</formula>
    </cfRule>
  </conditionalFormatting>
  <conditionalFormatting sqref="AH10:AO11">
    <cfRule type="expression" dxfId="44" priority="103">
      <formula>$B$10&gt;0</formula>
    </cfRule>
    <cfRule type="cellIs" dxfId="43" priority="102" operator="notEqual">
      <formula>0</formula>
    </cfRule>
  </conditionalFormatting>
  <conditionalFormatting sqref="AH13:AO14">
    <cfRule type="expression" dxfId="42" priority="149">
      <formula>$B$39&gt;0</formula>
    </cfRule>
    <cfRule type="cellIs" dxfId="41" priority="148" operator="notEqual">
      <formula>0</formula>
    </cfRule>
  </conditionalFormatting>
  <conditionalFormatting sqref="AH16:AO17">
    <cfRule type="cellIs" dxfId="40" priority="147" operator="notEqual">
      <formula>0</formula>
    </cfRule>
  </conditionalFormatting>
  <conditionalFormatting sqref="AH19:AO20">
    <cfRule type="expression" dxfId="39" priority="218">
      <formula>$B$39=1</formula>
    </cfRule>
    <cfRule type="expression" dxfId="38" priority="217">
      <formula>$B$39=3</formula>
    </cfRule>
    <cfRule type="expression" dxfId="37" priority="216">
      <formula>$B$39=4</formula>
    </cfRule>
    <cfRule type="expression" dxfId="36" priority="215">
      <formula>$BN$19&gt;0</formula>
    </cfRule>
    <cfRule type="cellIs" dxfId="35" priority="214" operator="equal">
      <formula>0</formula>
    </cfRule>
  </conditionalFormatting>
  <conditionalFormatting sqref="AH22:AO23">
    <cfRule type="cellIs" dxfId="34" priority="145" operator="notEqual">
      <formula>0</formula>
    </cfRule>
  </conditionalFormatting>
  <conditionalFormatting sqref="AJ5:BV8">
    <cfRule type="cellIs" dxfId="33" priority="116" operator="notEqual">
      <formula>0</formula>
    </cfRule>
  </conditionalFormatting>
  <conditionalFormatting sqref="AQ10:AX11">
    <cfRule type="cellIs" dxfId="32" priority="100" operator="notEqual">
      <formula>0</formula>
    </cfRule>
  </conditionalFormatting>
  <conditionalFormatting sqref="BF16:BU17">
    <cfRule type="expression" dxfId="31" priority="222">
      <formula>$AH$13=0</formula>
    </cfRule>
    <cfRule type="cellIs" dxfId="30" priority="223" operator="notEqual">
      <formula>0</formula>
    </cfRule>
    <cfRule type="expression" dxfId="29" priority="224">
      <formula>$B$39=4</formula>
    </cfRule>
  </conditionalFormatting>
  <conditionalFormatting sqref="BF19:BU20">
    <cfRule type="expression" dxfId="28" priority="219">
      <formula>IF($AJ$5&gt;0,1,IF($AH$13=0,1,0))</formula>
    </cfRule>
    <cfRule type="cellIs" dxfId="27" priority="220" operator="notEqual">
      <formula>0</formula>
    </cfRule>
    <cfRule type="expression" dxfId="26" priority="221">
      <formula>$B$39=2</formula>
    </cfRule>
  </conditionalFormatting>
  <conditionalFormatting sqref="BY26">
    <cfRule type="cellIs" dxfId="25" priority="12" operator="notEqual">
      <formula>0</formula>
    </cfRule>
  </conditionalFormatting>
  <conditionalFormatting sqref="BY6:CC6">
    <cfRule type="cellIs" dxfId="24" priority="96" operator="equal">
      <formula>"DAL"</formula>
    </cfRule>
  </conditionalFormatting>
  <conditionalFormatting sqref="BY7:CC7">
    <cfRule type="cellIs" dxfId="23" priority="93" operator="notEqual">
      <formula>0</formula>
    </cfRule>
  </conditionalFormatting>
  <conditionalFormatting sqref="BY10:CC11 BY13:CC25">
    <cfRule type="cellIs" dxfId="22" priority="15" operator="notEqual">
      <formula>0</formula>
    </cfRule>
  </conditionalFormatting>
  <conditionalFormatting sqref="BY27:CC27">
    <cfRule type="cellIs" dxfId="21" priority="31" operator="notEqual">
      <formula>0</formula>
    </cfRule>
  </conditionalFormatting>
  <conditionalFormatting sqref="BY28:CC28">
    <cfRule type="cellIs" dxfId="20" priority="28" operator="notEqual">
      <formula>0</formula>
    </cfRule>
  </conditionalFormatting>
  <conditionalFormatting sqref="BY29:CC29">
    <cfRule type="cellIs" dxfId="19" priority="78" operator="notEqual">
      <formula>0</formula>
    </cfRule>
  </conditionalFormatting>
  <conditionalFormatting sqref="CD6:CH6">
    <cfRule type="cellIs" dxfId="18" priority="95" operator="equal">
      <formula>"AL"</formula>
    </cfRule>
  </conditionalFormatting>
  <conditionalFormatting sqref="CD10:CH11">
    <cfRule type="cellIs" dxfId="17" priority="75" operator="notEqual">
      <formula>0</formula>
    </cfRule>
  </conditionalFormatting>
  <conditionalFormatting sqref="CD13:CH13">
    <cfRule type="cellIs" dxfId="16" priority="72" operator="notEqual">
      <formula>0</formula>
    </cfRule>
  </conditionalFormatting>
  <conditionalFormatting sqref="CD14:CH26">
    <cfRule type="cellIs" dxfId="15" priority="9" operator="notEqual">
      <formula>0</formula>
    </cfRule>
  </conditionalFormatting>
  <conditionalFormatting sqref="CD27:CH27">
    <cfRule type="cellIs" dxfId="14" priority="30" operator="notEqual">
      <formula>0</formula>
    </cfRule>
  </conditionalFormatting>
  <conditionalFormatting sqref="CD28:CH28">
    <cfRule type="cellIs" dxfId="13" priority="27" operator="notEqual">
      <formula>0</formula>
    </cfRule>
  </conditionalFormatting>
  <conditionalFormatting sqref="CD29:CH29">
    <cfRule type="cellIs" dxfId="12" priority="77" operator="notEqual">
      <formula>0</formula>
    </cfRule>
  </conditionalFormatting>
  <conditionalFormatting sqref="CI6:CL6">
    <cfRule type="cellIs" dxfId="11" priority="94" operator="equal">
      <formula>"%"</formula>
    </cfRule>
  </conditionalFormatting>
  <conditionalFormatting sqref="CI10:CL26">
    <cfRule type="cellIs" dxfId="10" priority="8" operator="notEqual">
      <formula>0</formula>
    </cfRule>
  </conditionalFormatting>
  <conditionalFormatting sqref="CI25:CL25">
    <cfRule type="cellIs" dxfId="9" priority="35" operator="notEqual">
      <formula>0</formula>
    </cfRule>
  </conditionalFormatting>
  <conditionalFormatting sqref="CI27:CL27">
    <cfRule type="cellIs" dxfId="8" priority="29" operator="notEqual">
      <formula>0</formula>
    </cfRule>
  </conditionalFormatting>
  <conditionalFormatting sqref="CI28:CL28">
    <cfRule type="cellIs" dxfId="7" priority="26" operator="notEqual">
      <formula>0</formula>
    </cfRule>
  </conditionalFormatting>
  <conditionalFormatting sqref="CI29:CL29">
    <cfRule type="cellIs" dxfId="6" priority="25" operator="notEqual">
      <formula>0</formula>
    </cfRule>
  </conditionalFormatting>
  <conditionalFormatting sqref="BY12:CC12">
    <cfRule type="cellIs" dxfId="5" priority="5" operator="notEqual">
      <formula>0</formula>
    </cfRule>
  </conditionalFormatting>
  <conditionalFormatting sqref="CD12:CH12">
    <cfRule type="cellIs" dxfId="4" priority="6" operator="notEqual">
      <formula>0</formula>
    </cfRule>
  </conditionalFormatting>
  <conditionalFormatting sqref="BY8:CC9">
    <cfRule type="cellIs" dxfId="3" priority="3" operator="notEqual">
      <formula>0</formula>
    </cfRule>
  </conditionalFormatting>
  <conditionalFormatting sqref="CD8:CH9">
    <cfRule type="cellIs" dxfId="2" priority="4" operator="notEqual">
      <formula>0</formula>
    </cfRule>
  </conditionalFormatting>
  <conditionalFormatting sqref="CD7:CH7">
    <cfRule type="cellIs" dxfId="1" priority="2" operator="notEqual">
      <formula>0</formula>
    </cfRule>
  </conditionalFormatting>
  <conditionalFormatting sqref="CI7:CL9">
    <cfRule type="cellIs" dxfId="0" priority="1" operator="notEqual">
      <formula>0</formula>
    </cfRule>
  </conditionalFormatting>
  <dataValidations count="1">
    <dataValidation type="list" allowBlank="1" showInputMessage="1" showErrorMessage="1" sqref="B5:V6">
      <formula1>$C$40:$C$45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V204"/>
  <sheetViews>
    <sheetView showGridLines="0" showZeros="0" showOutlineSymbols="0" defaultGridColor="0" colorId="23" workbookViewId="0">
      <pane ySplit="3" topLeftCell="A4" activePane="bottomLeft" state="frozenSplit"/>
      <selection pane="bottomLeft" sqref="A1:O1"/>
    </sheetView>
  </sheetViews>
  <sheetFormatPr defaultRowHeight="12.75" x14ac:dyDescent="0.2"/>
  <cols>
    <col min="1" max="15" width="7.7109375" customWidth="1"/>
    <col min="16" max="16" width="6.28515625" customWidth="1"/>
    <col min="17" max="31" width="7.7109375" customWidth="1"/>
    <col min="32" max="35" width="5.7109375" customWidth="1"/>
    <col min="36" max="36" width="6.5703125" customWidth="1"/>
    <col min="37" max="48" width="5.7109375" customWidth="1"/>
    <col min="49" max="103" width="3.7109375" customWidth="1"/>
    <col min="104" max="106" width="5.28515625" customWidth="1"/>
  </cols>
  <sheetData>
    <row r="1" spans="1:30" ht="18.75" x14ac:dyDescent="0.2">
      <c r="A1" s="153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Q1" s="156" t="s">
        <v>49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8"/>
    </row>
    <row r="2" spans="1:30" ht="15" customHeight="1" x14ac:dyDescent="0.2">
      <c r="A2" s="215" t="s">
        <v>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180" t="s">
        <v>24</v>
      </c>
      <c r="O2" s="181"/>
      <c r="Q2" s="215" t="s">
        <v>25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  <c r="AC2" s="180" t="s">
        <v>24</v>
      </c>
      <c r="AD2" s="181"/>
    </row>
    <row r="3" spans="1:30" ht="15" customHeight="1" x14ac:dyDescent="0.2">
      <c r="A3" s="66" t="s">
        <v>6</v>
      </c>
      <c r="B3" s="67" t="s">
        <v>11</v>
      </c>
      <c r="C3" s="67" t="s">
        <v>12</v>
      </c>
      <c r="D3" s="67" t="s">
        <v>13</v>
      </c>
      <c r="E3" s="67" t="s">
        <v>14</v>
      </c>
      <c r="F3" s="67" t="s">
        <v>15</v>
      </c>
      <c r="G3" s="67" t="s">
        <v>16</v>
      </c>
      <c r="H3" s="67" t="s">
        <v>17</v>
      </c>
      <c r="I3" s="67" t="s">
        <v>18</v>
      </c>
      <c r="J3" s="67" t="s">
        <v>19</v>
      </c>
      <c r="K3" s="67" t="s">
        <v>20</v>
      </c>
      <c r="L3" s="67" t="s">
        <v>21</v>
      </c>
      <c r="M3" s="67" t="s">
        <v>22</v>
      </c>
      <c r="N3" s="182"/>
      <c r="O3" s="183"/>
      <c r="Q3" s="67" t="s">
        <v>11</v>
      </c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18</v>
      </c>
      <c r="Y3" s="67" t="s">
        <v>19</v>
      </c>
      <c r="Z3" s="67" t="s">
        <v>20</v>
      </c>
      <c r="AA3" s="67" t="s">
        <v>21</v>
      </c>
      <c r="AB3" s="67" t="s">
        <v>22</v>
      </c>
      <c r="AC3" s="182"/>
      <c r="AD3" s="183"/>
    </row>
    <row r="4" spans="1:30" ht="9" customHeight="1" x14ac:dyDescent="0.2">
      <c r="A4" s="20">
        <v>17168</v>
      </c>
      <c r="B4" s="17" t="s">
        <v>8</v>
      </c>
      <c r="C4" s="17" t="s">
        <v>8</v>
      </c>
      <c r="D4" s="17" t="s">
        <v>8</v>
      </c>
      <c r="E4" s="17" t="s">
        <v>8</v>
      </c>
      <c r="F4" s="17" t="s">
        <v>8</v>
      </c>
      <c r="G4" s="17" t="s">
        <v>8</v>
      </c>
      <c r="H4" s="17" t="s">
        <v>8</v>
      </c>
      <c r="I4" s="17" t="s">
        <v>8</v>
      </c>
      <c r="J4" s="17" t="s">
        <v>8</v>
      </c>
      <c r="K4" s="17" t="s">
        <v>8</v>
      </c>
      <c r="L4" s="17" t="s">
        <v>8</v>
      </c>
      <c r="M4" s="17" t="s">
        <v>8</v>
      </c>
      <c r="N4" s="69">
        <f>A4</f>
        <v>17168</v>
      </c>
      <c r="O4" s="24" t="s">
        <v>8</v>
      </c>
      <c r="Q4" s="58">
        <v>57.735999999999997</v>
      </c>
      <c r="R4" s="58">
        <v>56.533000000000001</v>
      </c>
      <c r="S4" s="58">
        <v>54.96</v>
      </c>
      <c r="T4" s="58">
        <v>50.445</v>
      </c>
      <c r="U4" s="58">
        <v>48.079000000000001</v>
      </c>
      <c r="V4" s="58">
        <v>45.140999999999998</v>
      </c>
      <c r="W4" s="58">
        <v>43.731000000000002</v>
      </c>
      <c r="X4" s="58">
        <v>41.453000000000003</v>
      </c>
      <c r="Y4" s="58">
        <v>39.415999999999997</v>
      </c>
      <c r="Z4" s="58">
        <v>39.526000000000003</v>
      </c>
      <c r="AA4" s="58">
        <v>41.326999999999998</v>
      </c>
      <c r="AB4" s="58">
        <v>42.631999999999998</v>
      </c>
      <c r="AC4" s="69">
        <f>A4</f>
        <v>17168</v>
      </c>
      <c r="AD4" s="61">
        <f>IF(YEAR($D$108)&lt;&gt;YEAR(AC4),0,IF(MONTH($G$108)=1,Q4,IF(MONTH($D$108)=2,R4,IF(MONTH($D$108)=3,S4,IF(MONTH($D$108)=4,T4,IF(MONTH($D$108)=5,U4,IF(MONTH($D$108)=6,V4,IF(MONTH($D$108)=7,W4,IF(MONTH($D$108)=8,X4,IF(MONTH($D$108)=9,Y4,IF(MONTH($D$108)=10,Z4,IF(MONTH($D$108)=11,AA4,IF(MONTH($D$108)=12,AB4,0)))))))))))))</f>
        <v>0</v>
      </c>
    </row>
    <row r="5" spans="1:30" ht="9" customHeight="1" x14ac:dyDescent="0.2">
      <c r="A5" s="23">
        <v>17533</v>
      </c>
      <c r="B5" s="17">
        <v>33</v>
      </c>
      <c r="C5" s="17">
        <v>28.9</v>
      </c>
      <c r="D5" s="17">
        <v>28.7</v>
      </c>
      <c r="E5" s="17">
        <v>18.5</v>
      </c>
      <c r="F5" s="17">
        <v>11.5</v>
      </c>
      <c r="G5" s="17">
        <v>3.9</v>
      </c>
      <c r="H5" s="17">
        <v>-4.2</v>
      </c>
      <c r="I5" s="17">
        <v>-5.5</v>
      </c>
      <c r="J5" s="17">
        <v>-7.9</v>
      </c>
      <c r="K5" s="17">
        <v>-9</v>
      </c>
      <c r="L5" s="17">
        <v>-4.2</v>
      </c>
      <c r="M5" s="17">
        <v>-0.2</v>
      </c>
      <c r="N5" s="69">
        <f>A5</f>
        <v>17533</v>
      </c>
      <c r="O5" s="29">
        <f t="shared" ref="O5:O36" si="0">IF(YEAR($G$101)&lt;&gt;YEAR(A5),0,IF(MONTH($G$101)=1,B5,IF(MONTH($G$101)=2,C5,IF(MONTH($G$101)=3,D5,IF(MONTH($G$101)=4,E5,IF(MONTH($G$101)=5,F5,IF(MONTH($G$101)=6,G5,IF(MONTH($G$101)=7,H5,IF(MONTH($G$101)=8,I5,IF(MONTH($G$101)=9,J5,IF(MONTH($G$101)=10,K5,IF(MONTH($G$101)=11,L5,IF(MONTH($G$101)=12,M5,0)))))))))))))</f>
        <v>0</v>
      </c>
      <c r="Q5" s="58">
        <v>43.393999999999998</v>
      </c>
      <c r="R5" s="58">
        <v>43.86</v>
      </c>
      <c r="S5" s="58">
        <v>42.716999999999999</v>
      </c>
      <c r="T5" s="58">
        <v>42.558999999999997</v>
      </c>
      <c r="U5" s="58">
        <v>43.112000000000002</v>
      </c>
      <c r="V5" s="58">
        <v>43.457999999999998</v>
      </c>
      <c r="W5" s="58">
        <v>45.665999999999997</v>
      </c>
      <c r="X5" s="58">
        <v>43.847000000000001</v>
      </c>
      <c r="Y5" s="58">
        <v>42.796999999999997</v>
      </c>
      <c r="Z5" s="58">
        <v>43.432000000000002</v>
      </c>
      <c r="AA5" s="58">
        <v>43.143000000000001</v>
      </c>
      <c r="AB5" s="58">
        <v>42.735999999999997</v>
      </c>
      <c r="AC5" s="69">
        <f t="shared" ref="AC5:AC68" si="1">A5</f>
        <v>17533</v>
      </c>
      <c r="AD5" s="62">
        <f t="shared" ref="AD5:AD36" si="2">IF(YEAR($D$108)&lt;&gt;YEAR(AC5),0,IF(MONTH($D$108)=1,Q5,IF(MONTH($D$108)=2,R5,IF(MONTH($D$108)=3,S5,IF(MONTH($D$108)=4,T5,IF(MONTH($D$108)=5,U5,IF(MONTH($D$108)=6,V5,IF(MONTH($D$108)=7,W5,IF(MONTH($D$108)=8,X5,IF(MONTH($D$108)=9,Y5,IF(MONTH($D$108)=10,Z5,IF(MONTH($D$108)=11,AA5,IF(MONTH($D$108)=12,AB5,0)))))))))))))</f>
        <v>0</v>
      </c>
    </row>
    <row r="6" spans="1:30" ht="9" customHeight="1" x14ac:dyDescent="0.2">
      <c r="A6" s="21">
        <v>17899</v>
      </c>
      <c r="B6" s="17">
        <v>3</v>
      </c>
      <c r="C6" s="17">
        <v>3.5</v>
      </c>
      <c r="D6" s="17">
        <v>1.2</v>
      </c>
      <c r="E6" s="17">
        <v>2.2999999999999998</v>
      </c>
      <c r="F6" s="17">
        <v>3.6</v>
      </c>
      <c r="G6" s="17">
        <v>3.2</v>
      </c>
      <c r="H6" s="17">
        <v>5.4</v>
      </c>
      <c r="I6" s="17">
        <v>2.5</v>
      </c>
      <c r="J6" s="17">
        <v>-0.5</v>
      </c>
      <c r="K6" s="17">
        <v>-1.2</v>
      </c>
      <c r="L6" s="17">
        <v>-1.6</v>
      </c>
      <c r="M6" s="17">
        <v>-3.3</v>
      </c>
      <c r="N6" s="70">
        <f t="shared" ref="N6:N69" si="3">A6</f>
        <v>17899</v>
      </c>
      <c r="O6" s="25">
        <f t="shared" si="0"/>
        <v>0</v>
      </c>
      <c r="Q6" s="58">
        <v>42.15</v>
      </c>
      <c r="R6" s="58">
        <v>42.377000000000002</v>
      </c>
      <c r="S6" s="58">
        <v>42.192</v>
      </c>
      <c r="T6" s="58">
        <v>41.591999999999999</v>
      </c>
      <c r="U6" s="58">
        <v>41.631999999999998</v>
      </c>
      <c r="V6" s="58">
        <v>42.107999999999997</v>
      </c>
      <c r="W6" s="58">
        <v>43.311999999999998</v>
      </c>
      <c r="X6" s="58">
        <v>42.796999999999997</v>
      </c>
      <c r="Y6" s="58">
        <v>43.006999999999998</v>
      </c>
      <c r="Z6" s="58">
        <v>43.975999999999999</v>
      </c>
      <c r="AA6" s="58">
        <v>43.866</v>
      </c>
      <c r="AB6" s="58">
        <v>44.204000000000001</v>
      </c>
      <c r="AC6" s="70">
        <f t="shared" si="1"/>
        <v>17899</v>
      </c>
      <c r="AD6" s="63">
        <f t="shared" si="2"/>
        <v>0</v>
      </c>
    </row>
    <row r="7" spans="1:30" ht="9" customHeight="1" x14ac:dyDescent="0.2">
      <c r="A7" s="21">
        <v>18264</v>
      </c>
      <c r="B7" s="17">
        <v>-5</v>
      </c>
      <c r="C7" s="17">
        <v>-4.3</v>
      </c>
      <c r="D7" s="17">
        <v>-6</v>
      </c>
      <c r="E7" s="17">
        <v>-5.9</v>
      </c>
      <c r="F7" s="17">
        <v>-5.7</v>
      </c>
      <c r="G7" s="17">
        <v>-3.3</v>
      </c>
      <c r="H7" s="17">
        <v>-0.6</v>
      </c>
      <c r="I7" s="17">
        <v>0</v>
      </c>
      <c r="J7" s="17">
        <v>2.5</v>
      </c>
      <c r="K7" s="17">
        <v>3.5</v>
      </c>
      <c r="L7" s="17">
        <v>4.3</v>
      </c>
      <c r="M7" s="17">
        <v>5.4</v>
      </c>
      <c r="N7" s="70">
        <f t="shared" si="3"/>
        <v>18264</v>
      </c>
      <c r="O7" s="25">
        <f t="shared" si="0"/>
        <v>0</v>
      </c>
      <c r="Q7" s="58">
        <v>44.375</v>
      </c>
      <c r="R7" s="58">
        <v>44.262999999999998</v>
      </c>
      <c r="S7" s="58">
        <v>44.875999999999998</v>
      </c>
      <c r="T7" s="58">
        <v>44.216999999999999</v>
      </c>
      <c r="U7" s="58">
        <v>44.145000000000003</v>
      </c>
      <c r="V7" s="58">
        <v>43.564999999999998</v>
      </c>
      <c r="W7" s="58">
        <v>43.558999999999997</v>
      </c>
      <c r="X7" s="58">
        <v>42.802999999999997</v>
      </c>
      <c r="Y7" s="58">
        <v>41.966000000000001</v>
      </c>
      <c r="Z7" s="58">
        <v>42.48</v>
      </c>
      <c r="AA7" s="58">
        <v>42.048999999999999</v>
      </c>
      <c r="AB7" s="58">
        <v>41.948</v>
      </c>
      <c r="AC7" s="70">
        <f t="shared" si="1"/>
        <v>18264</v>
      </c>
      <c r="AD7" s="63">
        <f t="shared" si="2"/>
        <v>0</v>
      </c>
    </row>
    <row r="8" spans="1:30" ht="9" customHeight="1" x14ac:dyDescent="0.2">
      <c r="A8" s="21">
        <v>18629</v>
      </c>
      <c r="B8" s="17">
        <v>7.3</v>
      </c>
      <c r="C8" s="17">
        <v>8.9</v>
      </c>
      <c r="D8" s="17">
        <v>11</v>
      </c>
      <c r="E8" s="17">
        <v>11.9</v>
      </c>
      <c r="F8" s="17">
        <v>11.8</v>
      </c>
      <c r="G8" s="17">
        <v>11.8</v>
      </c>
      <c r="H8" s="17">
        <v>11.8</v>
      </c>
      <c r="I8" s="17">
        <v>9.5</v>
      </c>
      <c r="J8" s="17">
        <v>7.3</v>
      </c>
      <c r="K8" s="17">
        <v>8.9</v>
      </c>
      <c r="L8" s="17">
        <v>8.4</v>
      </c>
      <c r="M8" s="17">
        <v>8.1</v>
      </c>
      <c r="N8" s="70">
        <f t="shared" si="3"/>
        <v>18629</v>
      </c>
      <c r="O8" s="25">
        <f t="shared" si="0"/>
        <v>0</v>
      </c>
      <c r="Q8" s="58">
        <v>41.360999999999997</v>
      </c>
      <c r="R8" s="58">
        <v>40.634999999999998</v>
      </c>
      <c r="S8" s="58">
        <v>40.414000000000001</v>
      </c>
      <c r="T8" s="58">
        <v>39.520000000000003</v>
      </c>
      <c r="U8" s="58">
        <v>39.472999999999999</v>
      </c>
      <c r="V8" s="58">
        <v>38.953000000000003</v>
      </c>
      <c r="W8" s="58">
        <v>38.968000000000004</v>
      </c>
      <c r="X8" s="58">
        <v>39.106000000000002</v>
      </c>
      <c r="Y8" s="58">
        <v>39.121000000000002</v>
      </c>
      <c r="Z8" s="58">
        <v>39.014000000000003</v>
      </c>
      <c r="AA8" s="58">
        <v>38.776000000000003</v>
      </c>
      <c r="AB8" s="58">
        <v>38.795999999999999</v>
      </c>
      <c r="AC8" s="70">
        <f t="shared" si="1"/>
        <v>18629</v>
      </c>
      <c r="AD8" s="63">
        <f t="shared" si="2"/>
        <v>0</v>
      </c>
    </row>
    <row r="9" spans="1:30" ht="9" customHeight="1" x14ac:dyDescent="0.2">
      <c r="A9" s="21">
        <v>18994</v>
      </c>
      <c r="B9" s="17">
        <v>6.3</v>
      </c>
      <c r="C9" s="17">
        <v>5.6</v>
      </c>
      <c r="D9" s="17">
        <v>5.3</v>
      </c>
      <c r="E9" s="17">
        <v>3.5</v>
      </c>
      <c r="F9" s="17">
        <v>3.7</v>
      </c>
      <c r="G9" s="17">
        <v>3.1</v>
      </c>
      <c r="H9" s="17">
        <v>3.3</v>
      </c>
      <c r="I9" s="17">
        <v>3.8</v>
      </c>
      <c r="J9" s="17">
        <v>4.5</v>
      </c>
      <c r="K9" s="17">
        <v>4.5</v>
      </c>
      <c r="L9" s="17">
        <v>4</v>
      </c>
      <c r="M9" s="17">
        <v>3.6</v>
      </c>
      <c r="N9" s="70">
        <f t="shared" si="3"/>
        <v>18994</v>
      </c>
      <c r="O9" s="25">
        <f t="shared" si="0"/>
        <v>0</v>
      </c>
      <c r="Q9" s="58">
        <v>38.917000000000002</v>
      </c>
      <c r="R9" s="58">
        <v>38.491</v>
      </c>
      <c r="S9" s="58">
        <v>38.377000000000002</v>
      </c>
      <c r="T9" s="58">
        <v>38.195</v>
      </c>
      <c r="U9" s="58">
        <v>38.048999999999999</v>
      </c>
      <c r="V9" s="58">
        <v>37.798000000000002</v>
      </c>
      <c r="W9" s="58">
        <v>37.707000000000001</v>
      </c>
      <c r="X9" s="58">
        <v>37.688000000000002</v>
      </c>
      <c r="Y9" s="58">
        <v>37.418999999999997</v>
      </c>
      <c r="Z9" s="58">
        <v>37.348999999999997</v>
      </c>
      <c r="AA9" s="58">
        <v>37.302</v>
      </c>
      <c r="AB9" s="58">
        <v>37.442</v>
      </c>
      <c r="AC9" s="70">
        <f t="shared" si="1"/>
        <v>18994</v>
      </c>
      <c r="AD9" s="63">
        <f t="shared" si="2"/>
        <v>0</v>
      </c>
    </row>
    <row r="10" spans="1:30" ht="9" customHeight="1" x14ac:dyDescent="0.2">
      <c r="A10" s="21">
        <v>19360</v>
      </c>
      <c r="B10" s="17">
        <v>3.8</v>
      </c>
      <c r="C10" s="17">
        <v>2.8</v>
      </c>
      <c r="D10" s="17">
        <v>2.5</v>
      </c>
      <c r="E10" s="17">
        <v>3</v>
      </c>
      <c r="F10" s="17">
        <v>3.3</v>
      </c>
      <c r="G10" s="17">
        <v>2.9</v>
      </c>
      <c r="H10" s="17">
        <v>1.1000000000000001</v>
      </c>
      <c r="I10" s="17">
        <v>0.7</v>
      </c>
      <c r="J10" s="17">
        <v>0.5</v>
      </c>
      <c r="K10" s="17">
        <v>0.7</v>
      </c>
      <c r="L10" s="17">
        <v>1</v>
      </c>
      <c r="M10" s="17">
        <v>1.2</v>
      </c>
      <c r="N10" s="70">
        <f t="shared" si="3"/>
        <v>19360</v>
      </c>
      <c r="O10" s="25">
        <f t="shared" si="0"/>
        <v>0</v>
      </c>
      <c r="Q10" s="58">
        <v>37.499000000000002</v>
      </c>
      <c r="R10" s="58">
        <v>37.427999999999997</v>
      </c>
      <c r="S10" s="58">
        <v>37.433</v>
      </c>
      <c r="T10" s="58">
        <v>37.07</v>
      </c>
      <c r="U10" s="58">
        <v>36.850999999999999</v>
      </c>
      <c r="V10" s="58">
        <v>36.746000000000002</v>
      </c>
      <c r="W10" s="58">
        <v>37.302</v>
      </c>
      <c r="X10" s="58">
        <v>37.409999999999997</v>
      </c>
      <c r="Y10" s="58">
        <v>37.241999999999997</v>
      </c>
      <c r="Z10" s="58">
        <v>37.097999999999999</v>
      </c>
      <c r="AA10" s="58">
        <v>36.918999999999997</v>
      </c>
      <c r="AB10" s="58">
        <v>37.006</v>
      </c>
      <c r="AC10" s="70">
        <f t="shared" si="1"/>
        <v>19360</v>
      </c>
      <c r="AD10" s="63">
        <f t="shared" si="2"/>
        <v>0</v>
      </c>
    </row>
    <row r="11" spans="1:30" ht="9" customHeight="1" x14ac:dyDescent="0.2">
      <c r="A11" s="21">
        <v>19725</v>
      </c>
      <c r="B11" s="17">
        <v>1.5</v>
      </c>
      <c r="C11" s="17">
        <v>1.7</v>
      </c>
      <c r="D11" s="17">
        <v>1.4</v>
      </c>
      <c r="E11" s="17">
        <v>1.1000000000000001</v>
      </c>
      <c r="F11" s="17">
        <v>1.8</v>
      </c>
      <c r="G11" s="17">
        <v>2.2999999999999998</v>
      </c>
      <c r="H11" s="17">
        <v>4.2</v>
      </c>
      <c r="I11" s="17">
        <v>4.4000000000000004</v>
      </c>
      <c r="J11" s="17">
        <v>3.8</v>
      </c>
      <c r="K11" s="17">
        <v>3.2</v>
      </c>
      <c r="L11" s="17">
        <v>3.2</v>
      </c>
      <c r="M11" s="17">
        <v>3.6</v>
      </c>
      <c r="N11" s="70">
        <f t="shared" si="3"/>
        <v>19725</v>
      </c>
      <c r="O11" s="25">
        <f t="shared" si="0"/>
        <v>0</v>
      </c>
      <c r="Q11" s="58">
        <v>36.956000000000003</v>
      </c>
      <c r="R11" s="58">
        <v>36.801000000000002</v>
      </c>
      <c r="S11" s="58">
        <v>36.909999999999997</v>
      </c>
      <c r="T11" s="58">
        <v>36.677999999999997</v>
      </c>
      <c r="U11" s="58">
        <v>36.215000000000003</v>
      </c>
      <c r="V11" s="58">
        <v>35.918999999999997</v>
      </c>
      <c r="W11" s="58">
        <v>35.79</v>
      </c>
      <c r="X11" s="58">
        <v>35.823999999999998</v>
      </c>
      <c r="Y11" s="58">
        <v>35.875999999999998</v>
      </c>
      <c r="Z11" s="58">
        <v>35.936</v>
      </c>
      <c r="AA11" s="58">
        <v>35.773000000000003</v>
      </c>
      <c r="AB11" s="58">
        <v>35.720999999999997</v>
      </c>
      <c r="AC11" s="70">
        <f t="shared" si="1"/>
        <v>19725</v>
      </c>
      <c r="AD11" s="63">
        <f t="shared" si="2"/>
        <v>0</v>
      </c>
    </row>
    <row r="12" spans="1:30" ht="9" customHeight="1" x14ac:dyDescent="0.2">
      <c r="A12" s="21">
        <v>20090</v>
      </c>
      <c r="B12" s="17">
        <v>3.4</v>
      </c>
      <c r="C12" s="17">
        <v>2.8</v>
      </c>
      <c r="D12" s="17">
        <v>3.3</v>
      </c>
      <c r="E12" s="17">
        <v>3.5</v>
      </c>
      <c r="F12" s="17">
        <v>3.1</v>
      </c>
      <c r="G12" s="17">
        <v>3</v>
      </c>
      <c r="H12" s="17">
        <v>2.2000000000000002</v>
      </c>
      <c r="I12" s="17">
        <v>2.5</v>
      </c>
      <c r="J12" s="17">
        <v>2.2999999999999998</v>
      </c>
      <c r="K12" s="17">
        <v>2.5</v>
      </c>
      <c r="L12" s="17">
        <v>2.4</v>
      </c>
      <c r="M12" s="17">
        <v>3</v>
      </c>
      <c r="N12" s="70">
        <f t="shared" si="3"/>
        <v>20090</v>
      </c>
      <c r="O12" s="25">
        <f t="shared" si="0"/>
        <v>0</v>
      </c>
      <c r="Q12" s="58">
        <v>35.734000000000002</v>
      </c>
      <c r="R12" s="58">
        <v>35.816000000000003</v>
      </c>
      <c r="S12" s="58">
        <v>35.734000000000002</v>
      </c>
      <c r="T12" s="58">
        <v>35.441000000000003</v>
      </c>
      <c r="U12" s="58">
        <v>35.119999999999997</v>
      </c>
      <c r="V12" s="58">
        <v>34.886000000000003</v>
      </c>
      <c r="W12" s="58">
        <v>35.012999999999998</v>
      </c>
      <c r="X12" s="58">
        <v>34.954999999999998</v>
      </c>
      <c r="Y12" s="58">
        <v>35.061999999999998</v>
      </c>
      <c r="Z12" s="58">
        <v>35.07</v>
      </c>
      <c r="AA12" s="58">
        <v>34.923000000000002</v>
      </c>
      <c r="AB12" s="58">
        <v>34.691000000000003</v>
      </c>
      <c r="AC12" s="70">
        <f t="shared" si="1"/>
        <v>20090</v>
      </c>
      <c r="AD12" s="63">
        <f t="shared" si="2"/>
        <v>0</v>
      </c>
    </row>
    <row r="13" spans="1:30" ht="9" customHeight="1" x14ac:dyDescent="0.2">
      <c r="A13" s="21">
        <v>20455</v>
      </c>
      <c r="B13" s="17">
        <v>3.7</v>
      </c>
      <c r="C13" s="17">
        <v>5.4</v>
      </c>
      <c r="D13" s="17">
        <v>6.4</v>
      </c>
      <c r="E13" s="17">
        <v>6.1</v>
      </c>
      <c r="F13" s="17">
        <v>5.7</v>
      </c>
      <c r="G13" s="17">
        <v>4.5999999999999996</v>
      </c>
      <c r="H13" s="17">
        <v>4.7</v>
      </c>
      <c r="I13" s="17">
        <v>4.5999999999999996</v>
      </c>
      <c r="J13" s="17">
        <v>5.2</v>
      </c>
      <c r="K13" s="17">
        <v>4.7</v>
      </c>
      <c r="L13" s="17">
        <v>4.3</v>
      </c>
      <c r="M13" s="17">
        <v>4.2</v>
      </c>
      <c r="N13" s="70">
        <f t="shared" si="3"/>
        <v>20455</v>
      </c>
      <c r="O13" s="25">
        <f t="shared" si="0"/>
        <v>0</v>
      </c>
      <c r="Q13" s="58">
        <v>34.451000000000001</v>
      </c>
      <c r="R13" s="58">
        <v>33.996000000000002</v>
      </c>
      <c r="S13" s="58">
        <v>33.597000000000001</v>
      </c>
      <c r="T13" s="58">
        <v>33.393999999999998</v>
      </c>
      <c r="U13" s="58">
        <v>33.22</v>
      </c>
      <c r="V13" s="58">
        <v>33.356999999999999</v>
      </c>
      <c r="W13" s="58">
        <v>33.432000000000002</v>
      </c>
      <c r="X13" s="58">
        <v>33.417000000000002</v>
      </c>
      <c r="Y13" s="58">
        <v>33.326999999999998</v>
      </c>
      <c r="Z13" s="58">
        <v>33.511000000000003</v>
      </c>
      <c r="AA13" s="58">
        <v>33.472999999999999</v>
      </c>
      <c r="AB13" s="58">
        <v>33.293999999999997</v>
      </c>
      <c r="AC13" s="70">
        <f t="shared" si="1"/>
        <v>20455</v>
      </c>
      <c r="AD13" s="63">
        <f t="shared" si="2"/>
        <v>0</v>
      </c>
    </row>
    <row r="14" spans="1:30" ht="9" customHeight="1" x14ac:dyDescent="0.2">
      <c r="A14" s="21">
        <v>20821</v>
      </c>
      <c r="B14" s="17">
        <v>4.5</v>
      </c>
      <c r="C14" s="17">
        <v>2.5</v>
      </c>
      <c r="D14" s="17">
        <v>0.8</v>
      </c>
      <c r="E14" s="17">
        <v>0.1</v>
      </c>
      <c r="F14" s="17">
        <v>0</v>
      </c>
      <c r="G14" s="17">
        <v>0.6</v>
      </c>
      <c r="H14" s="17">
        <v>1.4</v>
      </c>
      <c r="I14" s="17">
        <v>1.5</v>
      </c>
      <c r="J14" s="17">
        <v>1.7</v>
      </c>
      <c r="K14" s="17">
        <v>3</v>
      </c>
      <c r="L14" s="17">
        <v>3.7</v>
      </c>
      <c r="M14" s="17">
        <v>3.7</v>
      </c>
      <c r="N14" s="70">
        <f t="shared" si="3"/>
        <v>20821</v>
      </c>
      <c r="O14" s="25">
        <f t="shared" si="0"/>
        <v>0</v>
      </c>
      <c r="Q14" s="58">
        <v>32.97</v>
      </c>
      <c r="R14" s="58">
        <v>33.167999999999999</v>
      </c>
      <c r="S14" s="58">
        <v>33.331000000000003</v>
      </c>
      <c r="T14" s="58">
        <v>33.353000000000002</v>
      </c>
      <c r="U14" s="58">
        <v>33.234000000000002</v>
      </c>
      <c r="V14" s="58">
        <v>33.167999999999999</v>
      </c>
      <c r="W14" s="58">
        <v>32.966000000000001</v>
      </c>
      <c r="X14" s="58">
        <v>32.936999999999998</v>
      </c>
      <c r="Y14" s="58">
        <v>32.784999999999997</v>
      </c>
      <c r="Z14" s="58">
        <v>32.521000000000001</v>
      </c>
      <c r="AA14" s="58">
        <v>32.292000000000002</v>
      </c>
      <c r="AB14" s="58">
        <v>32.107999999999997</v>
      </c>
      <c r="AC14" s="70">
        <f t="shared" si="1"/>
        <v>20821</v>
      </c>
      <c r="AD14" s="63">
        <f t="shared" si="2"/>
        <v>0</v>
      </c>
    </row>
    <row r="15" spans="1:30" ht="9" customHeight="1" x14ac:dyDescent="0.2">
      <c r="A15" s="21">
        <v>21186</v>
      </c>
      <c r="B15" s="17">
        <v>3.7</v>
      </c>
      <c r="C15" s="17">
        <v>3.9</v>
      </c>
      <c r="D15" s="17">
        <v>4.5999999999999996</v>
      </c>
      <c r="E15" s="17">
        <v>6.3</v>
      </c>
      <c r="F15" s="17">
        <v>7</v>
      </c>
      <c r="G15" s="17">
        <v>7.5</v>
      </c>
      <c r="H15" s="17">
        <v>6.6</v>
      </c>
      <c r="I15" s="17">
        <v>6</v>
      </c>
      <c r="J15" s="17">
        <v>5.2</v>
      </c>
      <c r="K15" s="17">
        <v>3.3</v>
      </c>
      <c r="L15" s="17">
        <v>2.2999999999999998</v>
      </c>
      <c r="M15" s="17">
        <v>1.2</v>
      </c>
      <c r="N15" s="70">
        <f t="shared" si="3"/>
        <v>21186</v>
      </c>
      <c r="O15" s="25">
        <f t="shared" si="0"/>
        <v>0</v>
      </c>
      <c r="Q15" s="58">
        <v>31.786000000000001</v>
      </c>
      <c r="R15" s="58">
        <v>31.919</v>
      </c>
      <c r="S15" s="58">
        <v>31.875</v>
      </c>
      <c r="T15" s="58">
        <v>31.379000000000001</v>
      </c>
      <c r="U15" s="58">
        <v>31.055</v>
      </c>
      <c r="V15" s="58">
        <v>30.847000000000001</v>
      </c>
      <c r="W15" s="58">
        <v>30.922999999999998</v>
      </c>
      <c r="X15" s="58">
        <v>31.065000000000001</v>
      </c>
      <c r="Y15" s="58">
        <v>31.166</v>
      </c>
      <c r="Z15" s="58">
        <v>31.468</v>
      </c>
      <c r="AA15" s="58">
        <v>31.581</v>
      </c>
      <c r="AB15" s="58">
        <v>31.739000000000001</v>
      </c>
      <c r="AC15" s="70">
        <f t="shared" si="1"/>
        <v>21186</v>
      </c>
      <c r="AD15" s="63">
        <f t="shared" si="2"/>
        <v>0</v>
      </c>
    </row>
    <row r="16" spans="1:30" ht="9" customHeight="1" x14ac:dyDescent="0.2">
      <c r="A16" s="21">
        <v>21551</v>
      </c>
      <c r="B16" s="17">
        <v>0.5</v>
      </c>
      <c r="C16" s="17">
        <v>0.7</v>
      </c>
      <c r="D16" s="17">
        <v>0.3</v>
      </c>
      <c r="E16" s="17">
        <v>-1.1000000000000001</v>
      </c>
      <c r="F16" s="17">
        <v>-1.9</v>
      </c>
      <c r="G16" s="17">
        <v>-2.6</v>
      </c>
      <c r="H16" s="17">
        <v>-2.4</v>
      </c>
      <c r="I16" s="17">
        <v>-1.8</v>
      </c>
      <c r="J16" s="17">
        <v>-1</v>
      </c>
      <c r="K16" s="17">
        <v>0.6</v>
      </c>
      <c r="L16" s="17">
        <v>1.6</v>
      </c>
      <c r="M16" s="17">
        <v>2.4</v>
      </c>
      <c r="N16" s="70">
        <f t="shared" si="3"/>
        <v>21551</v>
      </c>
      <c r="O16" s="25">
        <f t="shared" si="0"/>
        <v>0</v>
      </c>
      <c r="Q16" s="58">
        <v>31.614999999999998</v>
      </c>
      <c r="R16" s="58">
        <v>31.704999999999998</v>
      </c>
      <c r="S16" s="58">
        <v>31.792999999999999</v>
      </c>
      <c r="T16" s="58">
        <v>31.736000000000001</v>
      </c>
      <c r="U16" s="58">
        <v>31.648</v>
      </c>
      <c r="V16" s="58">
        <v>31.655000000000001</v>
      </c>
      <c r="W16" s="58">
        <v>31.692</v>
      </c>
      <c r="X16" s="58">
        <v>31.645</v>
      </c>
      <c r="Y16" s="58">
        <v>31.491</v>
      </c>
      <c r="Z16" s="58">
        <v>31.283000000000001</v>
      </c>
      <c r="AA16" s="58">
        <v>31.088000000000001</v>
      </c>
      <c r="AB16" s="58">
        <v>30.991</v>
      </c>
      <c r="AC16" s="70">
        <f t="shared" si="1"/>
        <v>21551</v>
      </c>
      <c r="AD16" s="63">
        <f t="shared" si="2"/>
        <v>0</v>
      </c>
    </row>
    <row r="17" spans="1:30" ht="9" customHeight="1" x14ac:dyDescent="0.2">
      <c r="A17" s="21">
        <v>21916</v>
      </c>
      <c r="B17" s="17">
        <v>2.8</v>
      </c>
      <c r="C17" s="17">
        <v>2.7</v>
      </c>
      <c r="D17" s="17">
        <v>2.6</v>
      </c>
      <c r="E17" s="17">
        <v>2.6</v>
      </c>
      <c r="F17" s="17">
        <v>2.8</v>
      </c>
      <c r="G17" s="17">
        <v>3.2</v>
      </c>
      <c r="H17" s="17">
        <v>3.6</v>
      </c>
      <c r="I17" s="17">
        <v>3.3</v>
      </c>
      <c r="J17" s="17">
        <v>2.7</v>
      </c>
      <c r="K17" s="17">
        <v>2</v>
      </c>
      <c r="L17" s="17">
        <v>1.9</v>
      </c>
      <c r="M17" s="17">
        <v>1.8</v>
      </c>
      <c r="N17" s="70">
        <f t="shared" si="3"/>
        <v>21916</v>
      </c>
      <c r="O17" s="25">
        <f t="shared" si="0"/>
        <v>0</v>
      </c>
      <c r="Q17" s="58">
        <v>30.745000000000001</v>
      </c>
      <c r="R17" s="58">
        <v>30.869</v>
      </c>
      <c r="S17" s="58">
        <v>30.981000000000002</v>
      </c>
      <c r="T17" s="58">
        <v>30.927</v>
      </c>
      <c r="U17" s="58">
        <v>30.795999999999999</v>
      </c>
      <c r="V17" s="58">
        <v>30.675000000000001</v>
      </c>
      <c r="W17" s="58">
        <v>30.594000000000001</v>
      </c>
      <c r="X17" s="58">
        <v>30.643999999999998</v>
      </c>
      <c r="Y17" s="58">
        <v>30.669</v>
      </c>
      <c r="Z17" s="58">
        <v>30.66</v>
      </c>
      <c r="AA17" s="58">
        <v>30.518000000000001</v>
      </c>
      <c r="AB17" s="58">
        <v>30.437999999999999</v>
      </c>
      <c r="AC17" s="70">
        <f t="shared" si="1"/>
        <v>21916</v>
      </c>
      <c r="AD17" s="63">
        <f t="shared" si="2"/>
        <v>0</v>
      </c>
    </row>
    <row r="18" spans="1:30" ht="9" customHeight="1" x14ac:dyDescent="0.2">
      <c r="A18" s="21">
        <v>22282</v>
      </c>
      <c r="B18" s="17">
        <v>1.8</v>
      </c>
      <c r="C18" s="17">
        <v>2.2999999999999998</v>
      </c>
      <c r="D18" s="17">
        <v>2.7</v>
      </c>
      <c r="E18" s="17">
        <v>3.2</v>
      </c>
      <c r="F18" s="17">
        <v>3.1</v>
      </c>
      <c r="G18" s="17">
        <v>2.8</v>
      </c>
      <c r="H18" s="17">
        <v>2.4</v>
      </c>
      <c r="I18" s="17">
        <v>2.8</v>
      </c>
      <c r="J18" s="17">
        <v>3.2</v>
      </c>
      <c r="K18" s="17">
        <v>3.3</v>
      </c>
      <c r="L18" s="17">
        <v>3.6</v>
      </c>
      <c r="M18" s="17">
        <v>3.8</v>
      </c>
      <c r="N18" s="70">
        <f t="shared" si="3"/>
        <v>22282</v>
      </c>
      <c r="O18" s="25">
        <f t="shared" si="0"/>
        <v>0</v>
      </c>
      <c r="Q18" s="58">
        <v>30.196999999999999</v>
      </c>
      <c r="R18" s="58">
        <v>30.181999999999999</v>
      </c>
      <c r="S18" s="58">
        <v>30.164000000000001</v>
      </c>
      <c r="T18" s="58">
        <v>29.981999999999999</v>
      </c>
      <c r="U18" s="58">
        <v>29.876999999999999</v>
      </c>
      <c r="V18" s="58">
        <v>29.829000000000001</v>
      </c>
      <c r="W18" s="58">
        <v>29.864999999999998</v>
      </c>
      <c r="X18" s="58">
        <v>29.808</v>
      </c>
      <c r="Y18" s="58">
        <v>29.719000000000001</v>
      </c>
      <c r="Z18" s="58">
        <v>29.675000000000001</v>
      </c>
      <c r="AA18" s="58">
        <v>29.452000000000002</v>
      </c>
      <c r="AB18" s="58">
        <v>29.315999999999999</v>
      </c>
      <c r="AC18" s="70">
        <f t="shared" si="1"/>
        <v>22282</v>
      </c>
      <c r="AD18" s="63">
        <f t="shared" si="2"/>
        <v>0</v>
      </c>
    </row>
    <row r="19" spans="1:30" ht="9" customHeight="1" x14ac:dyDescent="0.2">
      <c r="A19" s="21">
        <v>22647</v>
      </c>
      <c r="B19" s="17">
        <v>3.9</v>
      </c>
      <c r="C19" s="17">
        <v>4</v>
      </c>
      <c r="D19" s="17">
        <v>4.5</v>
      </c>
      <c r="E19" s="17">
        <v>5.2</v>
      </c>
      <c r="F19" s="17">
        <v>4.8</v>
      </c>
      <c r="G19" s="17">
        <v>5.2</v>
      </c>
      <c r="H19" s="17">
        <v>5.7</v>
      </c>
      <c r="I19" s="17">
        <v>5.3</v>
      </c>
      <c r="J19" s="17">
        <v>5.5</v>
      </c>
      <c r="K19" s="17">
        <v>5.7</v>
      </c>
      <c r="L19" s="17">
        <v>5.3</v>
      </c>
      <c r="M19" s="17">
        <v>5.9</v>
      </c>
      <c r="N19" s="70">
        <f t="shared" si="3"/>
        <v>22647</v>
      </c>
      <c r="O19" s="25">
        <f t="shared" si="0"/>
        <v>0</v>
      </c>
      <c r="Q19" s="58">
        <v>29.053000000000001</v>
      </c>
      <c r="R19" s="58">
        <v>29.024999999999999</v>
      </c>
      <c r="S19" s="58">
        <v>28.856999999999999</v>
      </c>
      <c r="T19" s="58">
        <v>28.498000000000001</v>
      </c>
      <c r="U19" s="58">
        <v>28.498000000000001</v>
      </c>
      <c r="V19" s="58">
        <v>28.363</v>
      </c>
      <c r="W19" s="58">
        <v>28.256</v>
      </c>
      <c r="X19" s="58">
        <v>28.309000000000001</v>
      </c>
      <c r="Y19" s="58">
        <v>28.175999999999998</v>
      </c>
      <c r="Z19" s="58">
        <v>28.07</v>
      </c>
      <c r="AA19" s="58">
        <v>27.963999999999999</v>
      </c>
      <c r="AB19" s="58">
        <v>27.678999999999998</v>
      </c>
      <c r="AC19" s="70">
        <f t="shared" si="1"/>
        <v>22647</v>
      </c>
      <c r="AD19" s="63">
        <f t="shared" si="2"/>
        <v>0</v>
      </c>
    </row>
    <row r="20" spans="1:30" ht="9" customHeight="1" x14ac:dyDescent="0.2">
      <c r="A20" s="21">
        <v>23012</v>
      </c>
      <c r="B20" s="17">
        <v>6.7</v>
      </c>
      <c r="C20" s="17">
        <v>8.6</v>
      </c>
      <c r="D20" s="17">
        <v>8.4</v>
      </c>
      <c r="E20" s="17">
        <v>7.6</v>
      </c>
      <c r="F20" s="17">
        <v>7.6</v>
      </c>
      <c r="G20" s="17">
        <v>7.1</v>
      </c>
      <c r="H20" s="17">
        <v>6.6</v>
      </c>
      <c r="I20" s="17">
        <v>7</v>
      </c>
      <c r="J20" s="17">
        <v>7.6</v>
      </c>
      <c r="K20" s="17">
        <v>8.1999999999999993</v>
      </c>
      <c r="L20" s="17">
        <v>7.8</v>
      </c>
      <c r="M20" s="17">
        <v>7.3</v>
      </c>
      <c r="N20" s="70">
        <f t="shared" si="3"/>
        <v>23012</v>
      </c>
      <c r="O20" s="25">
        <f t="shared" si="0"/>
        <v>0</v>
      </c>
      <c r="Q20" s="58">
        <v>27.224</v>
      </c>
      <c r="R20" s="58">
        <v>26.736000000000001</v>
      </c>
      <c r="S20" s="58">
        <v>26.617000000000001</v>
      </c>
      <c r="T20" s="58">
        <v>26.475999999999999</v>
      </c>
      <c r="U20" s="58">
        <v>26.475999999999999</v>
      </c>
      <c r="V20" s="58">
        <v>26.475999999999999</v>
      </c>
      <c r="W20" s="58">
        <v>26.498999999999999</v>
      </c>
      <c r="X20" s="58">
        <v>26.452000000000002</v>
      </c>
      <c r="Y20" s="58">
        <v>26.196999999999999</v>
      </c>
      <c r="Z20" s="58">
        <v>25.946000000000002</v>
      </c>
      <c r="AA20" s="58">
        <v>25.946000000000002</v>
      </c>
      <c r="AB20" s="58">
        <v>25.789000000000001</v>
      </c>
      <c r="AC20" s="70">
        <f t="shared" si="1"/>
        <v>23012</v>
      </c>
      <c r="AD20" s="63">
        <f t="shared" si="2"/>
        <v>0</v>
      </c>
    </row>
    <row r="21" spans="1:30" ht="9" customHeight="1" x14ac:dyDescent="0.2">
      <c r="A21" s="21">
        <v>23377</v>
      </c>
      <c r="B21" s="17">
        <v>6.6</v>
      </c>
      <c r="C21" s="17">
        <v>4.9000000000000004</v>
      </c>
      <c r="D21" s="17">
        <v>4.9000000000000004</v>
      </c>
      <c r="E21" s="17">
        <v>4.8</v>
      </c>
      <c r="F21" s="17">
        <v>5.2</v>
      </c>
      <c r="G21" s="17">
        <v>6.2</v>
      </c>
      <c r="H21" s="17">
        <v>6.9</v>
      </c>
      <c r="I21" s="17">
        <v>6.9</v>
      </c>
      <c r="J21" s="17">
        <v>6.3</v>
      </c>
      <c r="K21" s="17">
        <v>5.9</v>
      </c>
      <c r="L21" s="17">
        <v>6.3</v>
      </c>
      <c r="M21" s="17">
        <v>6.1</v>
      </c>
      <c r="N21" s="70">
        <f t="shared" si="3"/>
        <v>23377</v>
      </c>
      <c r="O21" s="25">
        <f t="shared" si="0"/>
        <v>0</v>
      </c>
      <c r="Q21" s="58">
        <v>25.545999999999999</v>
      </c>
      <c r="R21" s="58">
        <v>25.481000000000002</v>
      </c>
      <c r="S21" s="58">
        <v>25.372</v>
      </c>
      <c r="T21" s="58">
        <v>25.265000000000001</v>
      </c>
      <c r="U21" s="58">
        <v>25.158000000000001</v>
      </c>
      <c r="V21" s="58">
        <v>24.927</v>
      </c>
      <c r="W21" s="58">
        <v>24.782</v>
      </c>
      <c r="X21" s="58">
        <v>24.741</v>
      </c>
      <c r="Y21" s="58">
        <v>24.638999999999999</v>
      </c>
      <c r="Z21" s="58">
        <v>24.497</v>
      </c>
      <c r="AA21" s="58">
        <v>24.396999999999998</v>
      </c>
      <c r="AB21" s="58">
        <v>24.297999999999998</v>
      </c>
      <c r="AC21" s="70">
        <f t="shared" si="1"/>
        <v>23377</v>
      </c>
      <c r="AD21" s="63">
        <f t="shared" si="2"/>
        <v>0</v>
      </c>
    </row>
    <row r="22" spans="1:30" ht="9" customHeight="1" x14ac:dyDescent="0.2">
      <c r="A22" s="21">
        <v>23743</v>
      </c>
      <c r="B22" s="17">
        <v>5.7</v>
      </c>
      <c r="C22" s="17">
        <v>5.6</v>
      </c>
      <c r="D22" s="17">
        <v>5.4</v>
      </c>
      <c r="E22" s="17">
        <v>5.2</v>
      </c>
      <c r="F22" s="17">
        <v>5.0999999999999996</v>
      </c>
      <c r="G22" s="17">
        <v>4.3</v>
      </c>
      <c r="H22" s="17">
        <v>4.0999999999999996</v>
      </c>
      <c r="I22" s="17">
        <v>4</v>
      </c>
      <c r="J22" s="17">
        <v>3.7</v>
      </c>
      <c r="K22" s="17">
        <v>3.2</v>
      </c>
      <c r="L22" s="17">
        <v>2.9</v>
      </c>
      <c r="M22" s="17">
        <v>2.9</v>
      </c>
      <c r="N22" s="70">
        <f t="shared" si="3"/>
        <v>23743</v>
      </c>
      <c r="O22" s="25">
        <f t="shared" si="0"/>
        <v>0</v>
      </c>
      <c r="Q22" s="58">
        <v>24.18</v>
      </c>
      <c r="R22" s="58">
        <v>24.140999999999998</v>
      </c>
      <c r="S22" s="58">
        <v>24.082000000000001</v>
      </c>
      <c r="T22" s="58">
        <v>24.024000000000001</v>
      </c>
      <c r="U22" s="58">
        <v>23.946999999999999</v>
      </c>
      <c r="V22" s="58">
        <v>23.888999999999999</v>
      </c>
      <c r="W22" s="58">
        <v>23.812999999999999</v>
      </c>
      <c r="X22" s="58">
        <v>23.794</v>
      </c>
      <c r="Y22" s="58">
        <v>23.756</v>
      </c>
      <c r="Z22" s="58">
        <v>23.736999999999998</v>
      </c>
      <c r="AA22" s="58">
        <v>23.719000000000001</v>
      </c>
      <c r="AB22" s="58">
        <v>23.625</v>
      </c>
      <c r="AC22" s="70">
        <f t="shared" si="1"/>
        <v>23743</v>
      </c>
      <c r="AD22" s="63">
        <f t="shared" si="2"/>
        <v>0</v>
      </c>
    </row>
    <row r="23" spans="1:30" ht="9" customHeight="1" x14ac:dyDescent="0.2">
      <c r="A23" s="21">
        <v>24108</v>
      </c>
      <c r="B23" s="17">
        <v>2.7</v>
      </c>
      <c r="C23" s="17">
        <v>2.5</v>
      </c>
      <c r="D23" s="17">
        <v>2.2999999999999998</v>
      </c>
      <c r="E23" s="17">
        <v>2.4</v>
      </c>
      <c r="F23" s="17">
        <v>2.2999999999999998</v>
      </c>
      <c r="G23" s="17">
        <v>2</v>
      </c>
      <c r="H23" s="17">
        <v>1.8</v>
      </c>
      <c r="I23" s="17">
        <v>1.6</v>
      </c>
      <c r="J23" s="17">
        <v>1.4</v>
      </c>
      <c r="K23" s="17">
        <v>1.7</v>
      </c>
      <c r="L23" s="17">
        <v>1.9</v>
      </c>
      <c r="M23" s="17">
        <v>1.8</v>
      </c>
      <c r="N23" s="70">
        <f t="shared" si="3"/>
        <v>24108</v>
      </c>
      <c r="O23" s="25">
        <f t="shared" si="0"/>
        <v>0</v>
      </c>
      <c r="Q23" s="58">
        <v>23.55</v>
      </c>
      <c r="R23" s="58">
        <v>23.55</v>
      </c>
      <c r="S23" s="58">
        <v>23.530999999999999</v>
      </c>
      <c r="T23" s="58">
        <v>23.457000000000001</v>
      </c>
      <c r="U23" s="58">
        <v>23.402000000000001</v>
      </c>
      <c r="V23" s="58">
        <v>23.420999999999999</v>
      </c>
      <c r="W23" s="58">
        <v>23.402000000000001</v>
      </c>
      <c r="X23" s="58">
        <v>23.420999999999999</v>
      </c>
      <c r="Y23" s="58">
        <v>23.420999999999999</v>
      </c>
      <c r="Z23" s="58">
        <v>23.347000000000001</v>
      </c>
      <c r="AA23" s="58">
        <v>23.274999999999999</v>
      </c>
      <c r="AB23" s="58">
        <v>23.202000000000002</v>
      </c>
      <c r="AC23" s="70">
        <f t="shared" si="1"/>
        <v>24108</v>
      </c>
      <c r="AD23" s="63">
        <f t="shared" si="2"/>
        <v>0</v>
      </c>
    </row>
    <row r="24" spans="1:30" ht="9" customHeight="1" x14ac:dyDescent="0.2">
      <c r="A24" s="21">
        <v>24473</v>
      </c>
      <c r="B24" s="17">
        <v>1.8</v>
      </c>
      <c r="C24" s="17">
        <v>1.7</v>
      </c>
      <c r="D24" s="17">
        <v>1.8</v>
      </c>
      <c r="E24" s="17">
        <v>1.7</v>
      </c>
      <c r="F24" s="17">
        <v>1.6</v>
      </c>
      <c r="G24" s="17">
        <v>1.9</v>
      </c>
      <c r="H24" s="17">
        <v>2</v>
      </c>
      <c r="I24" s="17">
        <v>2.2999999999999998</v>
      </c>
      <c r="J24" s="17">
        <v>2.7</v>
      </c>
      <c r="K24" s="17">
        <v>2.2999999999999998</v>
      </c>
      <c r="L24" s="17">
        <v>2</v>
      </c>
      <c r="M24" s="17">
        <v>1.6</v>
      </c>
      <c r="N24" s="70">
        <f t="shared" si="3"/>
        <v>24473</v>
      </c>
      <c r="O24" s="25">
        <f t="shared" si="0"/>
        <v>0</v>
      </c>
      <c r="Q24" s="58">
        <v>23.143000000000001</v>
      </c>
      <c r="R24" s="58">
        <v>23.166</v>
      </c>
      <c r="S24" s="58">
        <v>23.12</v>
      </c>
      <c r="T24" s="58">
        <v>23.074999999999999</v>
      </c>
      <c r="U24" s="58">
        <v>23.029</v>
      </c>
      <c r="V24" s="58">
        <v>22.984000000000002</v>
      </c>
      <c r="W24" s="58">
        <v>22.939</v>
      </c>
      <c r="X24" s="58">
        <v>22.893999999999998</v>
      </c>
      <c r="Y24" s="58">
        <v>22.805</v>
      </c>
      <c r="Z24" s="58">
        <v>22.827000000000002</v>
      </c>
      <c r="AA24" s="58">
        <v>22.827000000000002</v>
      </c>
      <c r="AB24" s="58">
        <v>22.827000000000002</v>
      </c>
      <c r="AC24" s="70">
        <f t="shared" si="1"/>
        <v>24473</v>
      </c>
      <c r="AD24" s="63">
        <f t="shared" si="2"/>
        <v>0</v>
      </c>
    </row>
    <row r="25" spans="1:30" ht="9" customHeight="1" x14ac:dyDescent="0.2">
      <c r="A25" s="21">
        <v>24838</v>
      </c>
      <c r="B25" s="17">
        <v>1.8</v>
      </c>
      <c r="C25" s="17">
        <v>1.8</v>
      </c>
      <c r="D25" s="17">
        <v>1.7</v>
      </c>
      <c r="E25" s="17">
        <v>1.7</v>
      </c>
      <c r="F25" s="17">
        <v>1.6</v>
      </c>
      <c r="G25" s="17">
        <v>1.3</v>
      </c>
      <c r="H25" s="17">
        <v>1</v>
      </c>
      <c r="I25" s="17">
        <v>0.9</v>
      </c>
      <c r="J25" s="17">
        <v>0.7</v>
      </c>
      <c r="K25" s="17">
        <v>0.9</v>
      </c>
      <c r="L25" s="17">
        <v>1</v>
      </c>
      <c r="M25" s="17">
        <v>1.4</v>
      </c>
      <c r="N25" s="70">
        <f t="shared" si="3"/>
        <v>24838</v>
      </c>
      <c r="O25" s="25">
        <f t="shared" si="0"/>
        <v>0</v>
      </c>
      <c r="Q25" s="58">
        <v>22.739000000000001</v>
      </c>
      <c r="R25" s="58">
        <v>22.760999999999999</v>
      </c>
      <c r="S25" s="58">
        <v>22.739000000000001</v>
      </c>
      <c r="T25" s="58">
        <v>22.693999999999999</v>
      </c>
      <c r="U25" s="58">
        <v>22.672000000000001</v>
      </c>
      <c r="V25" s="58">
        <v>22.693999999999999</v>
      </c>
      <c r="W25" s="58">
        <v>22.716000000000001</v>
      </c>
      <c r="X25" s="58">
        <v>22.693999999999999</v>
      </c>
      <c r="Y25" s="58">
        <v>22.651</v>
      </c>
      <c r="Z25" s="58">
        <v>22.629000000000001</v>
      </c>
      <c r="AA25" s="58">
        <v>22.606999999999999</v>
      </c>
      <c r="AB25" s="58">
        <v>22.52</v>
      </c>
      <c r="AC25" s="70">
        <f t="shared" si="1"/>
        <v>24838</v>
      </c>
      <c r="AD25" s="63">
        <f t="shared" si="2"/>
        <v>0</v>
      </c>
    </row>
    <row r="26" spans="1:30" ht="9" customHeight="1" x14ac:dyDescent="0.2">
      <c r="A26" s="21">
        <v>25204</v>
      </c>
      <c r="B26" s="17">
        <v>1.3</v>
      </c>
      <c r="C26" s="17">
        <v>1.4</v>
      </c>
      <c r="D26" s="17">
        <v>1.7</v>
      </c>
      <c r="E26" s="17">
        <v>1.9</v>
      </c>
      <c r="F26" s="17">
        <v>2</v>
      </c>
      <c r="G26" s="17">
        <v>2.5</v>
      </c>
      <c r="H26" s="17">
        <v>3.3</v>
      </c>
      <c r="I26" s="17">
        <v>3.5</v>
      </c>
      <c r="J26" s="17">
        <v>3.6</v>
      </c>
      <c r="K26" s="17">
        <v>4</v>
      </c>
      <c r="L26" s="17">
        <v>4.2</v>
      </c>
      <c r="M26" s="17">
        <v>4.3</v>
      </c>
      <c r="N26" s="70">
        <f t="shared" si="3"/>
        <v>25204</v>
      </c>
      <c r="O26" s="25">
        <f t="shared" si="0"/>
        <v>0</v>
      </c>
      <c r="Q26" s="58">
        <v>22.454999999999998</v>
      </c>
      <c r="R26" s="58">
        <v>22.454999999999998</v>
      </c>
      <c r="S26" s="58">
        <v>22.369</v>
      </c>
      <c r="T26" s="58">
        <v>22.263000000000002</v>
      </c>
      <c r="U26" s="58">
        <v>22.221</v>
      </c>
      <c r="V26" s="58">
        <v>22.137</v>
      </c>
      <c r="W26" s="58">
        <v>21.991</v>
      </c>
      <c r="X26" s="58">
        <v>21.928999999999998</v>
      </c>
      <c r="Y26" s="58">
        <v>21.867999999999999</v>
      </c>
      <c r="Z26" s="58">
        <v>21.765999999999998</v>
      </c>
      <c r="AA26" s="58">
        <v>21.686</v>
      </c>
      <c r="AB26" s="58">
        <v>21.585999999999999</v>
      </c>
      <c r="AC26" s="70">
        <f t="shared" si="1"/>
        <v>25204</v>
      </c>
      <c r="AD26" s="63">
        <f t="shared" si="2"/>
        <v>0</v>
      </c>
    </row>
    <row r="27" spans="1:30" ht="9" customHeight="1" x14ac:dyDescent="0.2">
      <c r="A27" s="21">
        <v>25569</v>
      </c>
      <c r="B27" s="17">
        <v>4.5999999999999996</v>
      </c>
      <c r="C27" s="17">
        <v>5.4</v>
      </c>
      <c r="D27" s="17">
        <v>5.3</v>
      </c>
      <c r="E27" s="17">
        <v>5.2</v>
      </c>
      <c r="F27" s="17">
        <v>5.4</v>
      </c>
      <c r="G27" s="17">
        <v>5.2</v>
      </c>
      <c r="H27" s="17">
        <v>4.7</v>
      </c>
      <c r="I27" s="17">
        <v>4.7</v>
      </c>
      <c r="J27" s="17">
        <v>5.2</v>
      </c>
      <c r="K27" s="17">
        <v>5.2</v>
      </c>
      <c r="L27" s="17">
        <v>5.4</v>
      </c>
      <c r="M27" s="17">
        <v>5.3</v>
      </c>
      <c r="N27" s="70">
        <f t="shared" si="3"/>
        <v>25569</v>
      </c>
      <c r="O27" s="25">
        <f t="shared" si="0"/>
        <v>0</v>
      </c>
      <c r="Q27" s="58">
        <v>21.466999999999999</v>
      </c>
      <c r="R27" s="58">
        <v>21.311</v>
      </c>
      <c r="S27" s="58">
        <v>21.253</v>
      </c>
      <c r="T27" s="58">
        <v>21.157</v>
      </c>
      <c r="U27" s="58">
        <v>21.081</v>
      </c>
      <c r="V27" s="58">
        <v>21.042999999999999</v>
      </c>
      <c r="W27" s="58">
        <v>21.004999999999999</v>
      </c>
      <c r="X27" s="58">
        <v>20.949000000000002</v>
      </c>
      <c r="Y27" s="58">
        <v>20.780999999999999</v>
      </c>
      <c r="Z27" s="58">
        <v>20.69</v>
      </c>
      <c r="AA27" s="58">
        <v>20.581</v>
      </c>
      <c r="AB27" s="58">
        <v>20.491</v>
      </c>
      <c r="AC27" s="70">
        <f t="shared" si="1"/>
        <v>25569</v>
      </c>
      <c r="AD27" s="63">
        <f t="shared" si="2"/>
        <v>0</v>
      </c>
    </row>
    <row r="28" spans="1:30" ht="9" customHeight="1" x14ac:dyDescent="0.2">
      <c r="A28" s="21">
        <v>25934</v>
      </c>
      <c r="B28" s="17">
        <v>5.2</v>
      </c>
      <c r="C28" s="17">
        <v>4.7</v>
      </c>
      <c r="D28" s="17">
        <v>4.9000000000000004</v>
      </c>
      <c r="E28" s="17">
        <v>4.7</v>
      </c>
      <c r="F28" s="17">
        <v>5</v>
      </c>
      <c r="G28" s="17">
        <v>5.0999999999999996</v>
      </c>
      <c r="H28" s="17">
        <v>5.3</v>
      </c>
      <c r="I28" s="17">
        <v>5.2</v>
      </c>
      <c r="J28" s="17">
        <v>5.0999999999999996</v>
      </c>
      <c r="K28" s="17">
        <v>5.0999999999999996</v>
      </c>
      <c r="L28" s="17">
        <v>4.8</v>
      </c>
      <c r="M28" s="17">
        <v>4.5999999999999996</v>
      </c>
      <c r="N28" s="70">
        <f t="shared" si="3"/>
        <v>25934</v>
      </c>
      <c r="O28" s="25">
        <f t="shared" si="0"/>
        <v>0</v>
      </c>
      <c r="Q28" s="58">
        <v>20.414999999999999</v>
      </c>
      <c r="R28" s="58">
        <v>20.355</v>
      </c>
      <c r="S28" s="58">
        <v>20.257000000000001</v>
      </c>
      <c r="T28" s="58">
        <v>20.199000000000002</v>
      </c>
      <c r="U28" s="58">
        <v>20.082999999999998</v>
      </c>
      <c r="V28" s="58">
        <v>20.024999999999999</v>
      </c>
      <c r="W28" s="58">
        <v>19.949000000000002</v>
      </c>
      <c r="X28" s="58">
        <v>19.911000000000001</v>
      </c>
      <c r="Y28" s="58">
        <v>19.78</v>
      </c>
      <c r="Z28" s="58">
        <v>19.687000000000001</v>
      </c>
      <c r="AA28" s="58">
        <v>19.632000000000001</v>
      </c>
      <c r="AB28" s="58">
        <v>19.594999999999999</v>
      </c>
      <c r="AC28" s="70">
        <f t="shared" si="1"/>
        <v>25934</v>
      </c>
      <c r="AD28" s="63">
        <f t="shared" si="2"/>
        <v>0</v>
      </c>
    </row>
    <row r="29" spans="1:30" ht="9" customHeight="1" x14ac:dyDescent="0.2">
      <c r="A29" s="21">
        <v>26299</v>
      </c>
      <c r="B29" s="17">
        <v>4.8</v>
      </c>
      <c r="C29" s="17">
        <v>5</v>
      </c>
      <c r="D29" s="17">
        <v>4.8</v>
      </c>
      <c r="E29" s="17">
        <v>4.8</v>
      </c>
      <c r="F29" s="17">
        <v>4.9000000000000004</v>
      </c>
      <c r="G29" s="17">
        <v>5.2</v>
      </c>
      <c r="H29" s="17">
        <v>5.2</v>
      </c>
      <c r="I29" s="17">
        <v>5.6</v>
      </c>
      <c r="J29" s="17">
        <v>5.9</v>
      </c>
      <c r="K29" s="17">
        <v>6.8</v>
      </c>
      <c r="L29" s="17">
        <v>7.3</v>
      </c>
      <c r="M29" s="17">
        <v>7.4</v>
      </c>
      <c r="N29" s="70">
        <f t="shared" si="3"/>
        <v>26299</v>
      </c>
      <c r="O29" s="25">
        <f t="shared" si="0"/>
        <v>0</v>
      </c>
      <c r="Q29" s="58">
        <v>19.486000000000001</v>
      </c>
      <c r="R29" s="58">
        <v>19.378</v>
      </c>
      <c r="S29" s="58">
        <v>19.324000000000002</v>
      </c>
      <c r="T29" s="58">
        <v>19.271000000000001</v>
      </c>
      <c r="U29" s="58">
        <v>19.148</v>
      </c>
      <c r="V29" s="58">
        <v>19.044</v>
      </c>
      <c r="W29" s="58">
        <v>18.957999999999998</v>
      </c>
      <c r="X29" s="58">
        <v>18.856000000000002</v>
      </c>
      <c r="Y29" s="58">
        <v>18.670999999999999</v>
      </c>
      <c r="Z29" s="58">
        <v>18.425000000000001</v>
      </c>
      <c r="AA29" s="58">
        <v>18.297000000000001</v>
      </c>
      <c r="AB29" s="58">
        <v>18.248999999999999</v>
      </c>
      <c r="AC29" s="70">
        <f t="shared" si="1"/>
        <v>26299</v>
      </c>
      <c r="AD29" s="63">
        <f t="shared" si="2"/>
        <v>0</v>
      </c>
    </row>
    <row r="30" spans="1:30" ht="9" customHeight="1" x14ac:dyDescent="0.2">
      <c r="A30" s="21">
        <v>26665</v>
      </c>
      <c r="B30" s="17">
        <v>8.1</v>
      </c>
      <c r="C30" s="17">
        <v>8.5</v>
      </c>
      <c r="D30" s="17">
        <v>9.1</v>
      </c>
      <c r="E30" s="17">
        <v>10.1</v>
      </c>
      <c r="F30" s="17">
        <v>10.9</v>
      </c>
      <c r="G30" s="17">
        <v>11.1</v>
      </c>
      <c r="H30" s="17">
        <v>11.1</v>
      </c>
      <c r="I30" s="17">
        <v>11.1</v>
      </c>
      <c r="J30" s="17">
        <v>10.5</v>
      </c>
      <c r="K30" s="17">
        <v>10.3</v>
      </c>
      <c r="L30" s="17">
        <v>10.7</v>
      </c>
      <c r="M30" s="17">
        <v>12.3</v>
      </c>
      <c r="N30" s="70">
        <f t="shared" si="3"/>
        <v>26665</v>
      </c>
      <c r="O30" s="25">
        <f t="shared" si="0"/>
        <v>0</v>
      </c>
      <c r="Q30" s="58">
        <v>18.029</v>
      </c>
      <c r="R30" s="58">
        <v>17.861000000000001</v>
      </c>
      <c r="S30" s="58">
        <v>17.71</v>
      </c>
      <c r="T30" s="58">
        <v>17.503</v>
      </c>
      <c r="U30" s="58">
        <v>17.257999999999999</v>
      </c>
      <c r="V30" s="58">
        <v>17.146000000000001</v>
      </c>
      <c r="W30" s="58">
        <v>17.062000000000001</v>
      </c>
      <c r="X30" s="58">
        <v>16.978999999999999</v>
      </c>
      <c r="Y30" s="58">
        <v>16.896999999999998</v>
      </c>
      <c r="Z30" s="58">
        <v>16.709</v>
      </c>
      <c r="AA30" s="58">
        <v>16.524999999999999</v>
      </c>
      <c r="AB30" s="58">
        <v>16.256</v>
      </c>
      <c r="AC30" s="70">
        <f t="shared" si="1"/>
        <v>26665</v>
      </c>
      <c r="AD30" s="63">
        <f t="shared" si="2"/>
        <v>0</v>
      </c>
    </row>
    <row r="31" spans="1:30" ht="9" customHeight="1" x14ac:dyDescent="0.2">
      <c r="A31" s="21">
        <v>27030</v>
      </c>
      <c r="B31" s="17">
        <v>12.4</v>
      </c>
      <c r="C31" s="17">
        <v>13.2</v>
      </c>
      <c r="D31" s="17">
        <v>15.5</v>
      </c>
      <c r="E31" s="17">
        <v>15.6</v>
      </c>
      <c r="F31" s="17">
        <v>15.6</v>
      </c>
      <c r="G31" s="17">
        <v>17.100000000000001</v>
      </c>
      <c r="H31" s="17">
        <v>19.3</v>
      </c>
      <c r="I31" s="17">
        <v>21.2</v>
      </c>
      <c r="J31" s="17">
        <v>24.6</v>
      </c>
      <c r="K31" s="17">
        <v>25.7</v>
      </c>
      <c r="L31" s="17">
        <v>26.2</v>
      </c>
      <c r="M31" s="17">
        <v>25.3</v>
      </c>
      <c r="N31" s="70">
        <f t="shared" si="3"/>
        <v>27030</v>
      </c>
      <c r="O31" s="25">
        <f t="shared" si="0"/>
        <v>0</v>
      </c>
      <c r="Q31" s="58">
        <v>16.045000000000002</v>
      </c>
      <c r="R31" s="58">
        <v>15.779</v>
      </c>
      <c r="S31" s="58">
        <v>15.33</v>
      </c>
      <c r="T31" s="58">
        <v>15.141999999999999</v>
      </c>
      <c r="U31" s="58">
        <v>14.926</v>
      </c>
      <c r="V31" s="58">
        <v>14.645</v>
      </c>
      <c r="W31" s="58">
        <v>14.295999999999999</v>
      </c>
      <c r="X31" s="58">
        <v>14.01</v>
      </c>
      <c r="Y31" s="58">
        <v>13.566000000000001</v>
      </c>
      <c r="Z31" s="58">
        <v>13.291</v>
      </c>
      <c r="AA31" s="58">
        <v>13.092000000000001</v>
      </c>
      <c r="AB31" s="58">
        <v>12.978999999999999</v>
      </c>
      <c r="AC31" s="70">
        <f t="shared" si="1"/>
        <v>27030</v>
      </c>
      <c r="AD31" s="63">
        <f t="shared" si="2"/>
        <v>0</v>
      </c>
    </row>
    <row r="32" spans="1:30" ht="9" customHeight="1" x14ac:dyDescent="0.2">
      <c r="A32" s="21">
        <v>27395</v>
      </c>
      <c r="B32" s="17">
        <v>25.1</v>
      </c>
      <c r="C32" s="17">
        <v>24.4</v>
      </c>
      <c r="D32" s="17">
        <v>21</v>
      </c>
      <c r="E32" s="17">
        <v>21.2</v>
      </c>
      <c r="F32" s="17">
        <v>20.3</v>
      </c>
      <c r="G32" s="17">
        <v>19.2</v>
      </c>
      <c r="H32" s="17">
        <v>17</v>
      </c>
      <c r="I32" s="17">
        <v>15.3</v>
      </c>
      <c r="J32" s="17">
        <v>12.7</v>
      </c>
      <c r="K32" s="17">
        <v>11.8</v>
      </c>
      <c r="L32" s="17">
        <v>11</v>
      </c>
      <c r="M32" s="17">
        <v>11.1</v>
      </c>
      <c r="N32" s="70">
        <f t="shared" si="3"/>
        <v>27395</v>
      </c>
      <c r="O32" s="25">
        <f t="shared" si="0"/>
        <v>0</v>
      </c>
      <c r="Q32" s="58">
        <v>12.827999999999999</v>
      </c>
      <c r="R32" s="58">
        <v>12.680999999999999</v>
      </c>
      <c r="S32" s="58">
        <v>12.664999999999999</v>
      </c>
      <c r="T32" s="58">
        <v>12.492000000000001</v>
      </c>
      <c r="U32" s="58">
        <v>12.411</v>
      </c>
      <c r="V32" s="58">
        <v>12.287000000000001</v>
      </c>
      <c r="W32" s="58">
        <v>12.215999999999999</v>
      </c>
      <c r="X32" s="58">
        <v>12.151999999999999</v>
      </c>
      <c r="Y32" s="58">
        <v>12.04</v>
      </c>
      <c r="Z32" s="58">
        <v>11.89</v>
      </c>
      <c r="AA32" s="58">
        <v>11.79</v>
      </c>
      <c r="AB32" s="58">
        <v>11.678000000000001</v>
      </c>
      <c r="AC32" s="70">
        <f t="shared" si="1"/>
        <v>27395</v>
      </c>
      <c r="AD32" s="63">
        <f t="shared" si="2"/>
        <v>0</v>
      </c>
    </row>
    <row r="33" spans="1:30" ht="9" customHeight="1" x14ac:dyDescent="0.2">
      <c r="A33" s="21">
        <v>27760</v>
      </c>
      <c r="B33" s="17">
        <v>10.9</v>
      </c>
      <c r="C33" s="17">
        <v>11.5</v>
      </c>
      <c r="D33" s="17">
        <v>13.7</v>
      </c>
      <c r="E33" s="17">
        <v>15.5</v>
      </c>
      <c r="F33" s="17">
        <v>16.7</v>
      </c>
      <c r="G33" s="17">
        <v>16</v>
      </c>
      <c r="H33" s="17">
        <v>16.100000000000001</v>
      </c>
      <c r="I33" s="17">
        <v>16.399999999999999</v>
      </c>
      <c r="J33" s="17">
        <v>17.399999999999999</v>
      </c>
      <c r="K33" s="17">
        <v>19.899999999999999</v>
      </c>
      <c r="L33" s="17">
        <v>21.4</v>
      </c>
      <c r="M33" s="17">
        <v>21.8</v>
      </c>
      <c r="N33" s="70">
        <f t="shared" si="3"/>
        <v>27760</v>
      </c>
      <c r="O33" s="25">
        <f t="shared" si="0"/>
        <v>0</v>
      </c>
      <c r="Q33" s="58">
        <v>11.563000000000001</v>
      </c>
      <c r="R33" s="58">
        <v>11.375</v>
      </c>
      <c r="S33" s="58">
        <v>11.138999999999999</v>
      </c>
      <c r="T33" s="58">
        <v>10.818</v>
      </c>
      <c r="U33" s="58">
        <v>10.637</v>
      </c>
      <c r="V33" s="58">
        <v>10.587999999999999</v>
      </c>
      <c r="W33" s="58">
        <v>10.525</v>
      </c>
      <c r="X33" s="58">
        <v>10.436</v>
      </c>
      <c r="Y33" s="58">
        <v>10.252000000000001</v>
      </c>
      <c r="Z33" s="58">
        <v>9.9179999999999993</v>
      </c>
      <c r="AA33" s="58">
        <v>9.7110000000000003</v>
      </c>
      <c r="AB33" s="58">
        <v>9.5920000000000005</v>
      </c>
      <c r="AC33" s="70">
        <f t="shared" si="1"/>
        <v>27760</v>
      </c>
      <c r="AD33" s="63">
        <f t="shared" si="2"/>
        <v>0</v>
      </c>
    </row>
    <row r="34" spans="1:30" ht="9" customHeight="1" x14ac:dyDescent="0.2">
      <c r="A34" s="21">
        <v>28126</v>
      </c>
      <c r="B34" s="17">
        <v>21</v>
      </c>
      <c r="C34" s="17">
        <v>21.7</v>
      </c>
      <c r="D34" s="17">
        <v>21</v>
      </c>
      <c r="E34" s="17">
        <v>18.7</v>
      </c>
      <c r="F34" s="17">
        <v>18.3</v>
      </c>
      <c r="G34" s="17">
        <v>18.8</v>
      </c>
      <c r="H34" s="17">
        <v>19</v>
      </c>
      <c r="I34" s="17">
        <v>18.8</v>
      </c>
      <c r="J34" s="17">
        <v>18</v>
      </c>
      <c r="K34" s="17">
        <v>15.4</v>
      </c>
      <c r="L34" s="17">
        <v>14.6</v>
      </c>
      <c r="M34" s="17">
        <v>13.8</v>
      </c>
      <c r="N34" s="70">
        <f t="shared" si="3"/>
        <v>28126</v>
      </c>
      <c r="O34" s="25">
        <f t="shared" si="0"/>
        <v>0</v>
      </c>
      <c r="Q34" s="58">
        <v>9.5579999999999998</v>
      </c>
      <c r="R34" s="58">
        <v>9.3460000000000001</v>
      </c>
      <c r="S34" s="58">
        <v>9.2070000000000007</v>
      </c>
      <c r="T34" s="58">
        <v>9.1110000000000007</v>
      </c>
      <c r="U34" s="58">
        <v>8.9939999999999998</v>
      </c>
      <c r="V34" s="58">
        <v>8.91</v>
      </c>
      <c r="W34" s="58">
        <v>8.843</v>
      </c>
      <c r="X34" s="58">
        <v>8.7840000000000007</v>
      </c>
      <c r="Y34" s="58">
        <v>8.6890000000000001</v>
      </c>
      <c r="Z34" s="58">
        <v>8.5969999999999995</v>
      </c>
      <c r="AA34" s="58">
        <v>8.4719999999999995</v>
      </c>
      <c r="AB34" s="58">
        <v>8.4320000000000004</v>
      </c>
      <c r="AC34" s="70">
        <f t="shared" si="1"/>
        <v>28126</v>
      </c>
      <c r="AD34" s="63">
        <f t="shared" si="2"/>
        <v>0</v>
      </c>
    </row>
    <row r="35" spans="1:30" ht="9" customHeight="1" x14ac:dyDescent="0.2">
      <c r="A35" s="21">
        <v>28764</v>
      </c>
      <c r="B35" s="17">
        <v>14.5</v>
      </c>
      <c r="C35" s="17">
        <v>13.1</v>
      </c>
      <c r="D35" s="17">
        <v>12.5</v>
      </c>
      <c r="E35" s="17">
        <v>12.6</v>
      </c>
      <c r="F35" s="17">
        <v>12.3</v>
      </c>
      <c r="G35" s="17">
        <v>12.2</v>
      </c>
      <c r="H35" s="17">
        <v>12.2</v>
      </c>
      <c r="I35" s="17">
        <v>11.9</v>
      </c>
      <c r="J35" s="17">
        <v>12.2</v>
      </c>
      <c r="K35" s="17">
        <v>12.3</v>
      </c>
      <c r="L35" s="17">
        <v>11.6</v>
      </c>
      <c r="M35" s="17">
        <v>11.9</v>
      </c>
      <c r="N35" s="70">
        <f t="shared" si="3"/>
        <v>28764</v>
      </c>
      <c r="O35" s="25">
        <f t="shared" si="0"/>
        <v>0</v>
      </c>
      <c r="Q35" s="58">
        <v>8.3510000000000009</v>
      </c>
      <c r="R35" s="58">
        <v>8.266</v>
      </c>
      <c r="S35" s="58">
        <v>8.1820000000000004</v>
      </c>
      <c r="T35" s="58">
        <v>8.0939999999999994</v>
      </c>
      <c r="U35" s="58">
        <v>8.0079999999999991</v>
      </c>
      <c r="V35" s="58">
        <v>7.9409999999999998</v>
      </c>
      <c r="W35" s="58">
        <v>7.8819999999999997</v>
      </c>
      <c r="X35" s="58">
        <v>7.8460000000000001</v>
      </c>
      <c r="Y35" s="58">
        <v>7.742</v>
      </c>
      <c r="Z35" s="58">
        <v>7.6580000000000004</v>
      </c>
      <c r="AA35" s="58">
        <v>7.5910000000000002</v>
      </c>
      <c r="AB35" s="58">
        <v>7.5369999999999999</v>
      </c>
      <c r="AC35" s="70">
        <f t="shared" si="1"/>
        <v>28764</v>
      </c>
      <c r="AD35" s="63">
        <f t="shared" si="2"/>
        <v>0</v>
      </c>
    </row>
    <row r="36" spans="1:30" ht="9" customHeight="1" x14ac:dyDescent="0.2">
      <c r="A36" s="21">
        <v>28856</v>
      </c>
      <c r="B36" s="17">
        <v>12.9</v>
      </c>
      <c r="C36" s="17">
        <v>13.4</v>
      </c>
      <c r="D36" s="17">
        <v>13.7</v>
      </c>
      <c r="E36" s="17">
        <v>14.3</v>
      </c>
      <c r="F36" s="17">
        <v>14.5</v>
      </c>
      <c r="G36" s="17">
        <v>14.7</v>
      </c>
      <c r="H36" s="17">
        <v>14.9</v>
      </c>
      <c r="I36" s="17">
        <v>15.5</v>
      </c>
      <c r="J36" s="17">
        <v>16.8</v>
      </c>
      <c r="K36" s="17">
        <v>18.2</v>
      </c>
      <c r="L36" s="17">
        <v>18.7</v>
      </c>
      <c r="M36" s="17">
        <v>19.8</v>
      </c>
      <c r="N36" s="70">
        <f t="shared" si="3"/>
        <v>28856</v>
      </c>
      <c r="O36" s="25">
        <f t="shared" si="0"/>
        <v>0</v>
      </c>
      <c r="Q36" s="58">
        <v>7.3940000000000001</v>
      </c>
      <c r="R36" s="58">
        <v>7.2859999999999996</v>
      </c>
      <c r="S36" s="58">
        <v>7.1970000000000001</v>
      </c>
      <c r="T36" s="58">
        <v>7.08</v>
      </c>
      <c r="U36" s="58">
        <v>6.9909999999999997</v>
      </c>
      <c r="V36" s="58">
        <v>6.9219999999999997</v>
      </c>
      <c r="W36" s="58">
        <v>6.859</v>
      </c>
      <c r="X36" s="58">
        <v>6.7919999999999998</v>
      </c>
      <c r="Y36" s="58">
        <v>6.6289999999999996</v>
      </c>
      <c r="Z36" s="58">
        <v>6.4779999999999998</v>
      </c>
      <c r="AA36" s="58">
        <v>6.3949999999999996</v>
      </c>
      <c r="AB36" s="58">
        <v>6.2919999999999998</v>
      </c>
      <c r="AC36" s="70">
        <f t="shared" si="1"/>
        <v>28856</v>
      </c>
      <c r="AD36" s="63">
        <f t="shared" si="2"/>
        <v>0</v>
      </c>
    </row>
    <row r="37" spans="1:30" ht="9" customHeight="1" x14ac:dyDescent="0.2">
      <c r="A37" s="21">
        <v>29221</v>
      </c>
      <c r="B37" s="17">
        <v>21.4</v>
      </c>
      <c r="C37" s="17">
        <v>21.7</v>
      </c>
      <c r="D37" s="17">
        <v>21.3</v>
      </c>
      <c r="E37" s="17">
        <v>21.2</v>
      </c>
      <c r="F37" s="17">
        <v>20.7</v>
      </c>
      <c r="G37" s="17">
        <v>20.7</v>
      </c>
      <c r="H37" s="17">
        <v>21.6</v>
      </c>
      <c r="I37" s="17">
        <v>21.6</v>
      </c>
      <c r="J37" s="17">
        <v>21.2</v>
      </c>
      <c r="K37" s="17">
        <v>20.5</v>
      </c>
      <c r="L37" s="17">
        <v>21.5</v>
      </c>
      <c r="M37" s="17">
        <v>21.1</v>
      </c>
      <c r="N37" s="70">
        <f t="shared" si="3"/>
        <v>29221</v>
      </c>
      <c r="O37" s="25">
        <f t="shared" ref="O37:O68" si="4">IF(YEAR($G$101)&lt;&gt;YEAR(A37),0,IF(MONTH($G$101)=1,B37,IF(MONTH($G$101)=2,C37,IF(MONTH($G$101)=3,D37,IF(MONTH($G$101)=4,E37,IF(MONTH($G$101)=5,F37,IF(MONTH($G$101)=6,G37,IF(MONTH($G$101)=7,H37,IF(MONTH($G$101)=8,I37,IF(MONTH($G$101)=9,J37,IF(MONTH($G$101)=10,K37,IF(MONTH($G$101)=11,L37,IF(MONTH($G$101)=12,M37,0)))))))))))))</f>
        <v>0</v>
      </c>
      <c r="Q37" s="58">
        <v>6.0919999999999996</v>
      </c>
      <c r="R37" s="58">
        <v>5.9880000000000004</v>
      </c>
      <c r="S37" s="58">
        <v>5.9329999999999998</v>
      </c>
      <c r="T37" s="58">
        <v>5.8410000000000002</v>
      </c>
      <c r="U37" s="58">
        <v>5.79</v>
      </c>
      <c r="V37" s="58">
        <v>5.7359999999999998</v>
      </c>
      <c r="W37" s="58">
        <v>5.641</v>
      </c>
      <c r="X37" s="58">
        <v>5.5839999999999996</v>
      </c>
      <c r="Y37" s="58">
        <v>5.468</v>
      </c>
      <c r="Z37" s="58">
        <v>5.375</v>
      </c>
      <c r="AA37" s="58">
        <v>5.2649999999999997</v>
      </c>
      <c r="AB37" s="58">
        <v>5.1970000000000001</v>
      </c>
      <c r="AC37" s="70">
        <f t="shared" si="1"/>
        <v>29221</v>
      </c>
      <c r="AD37" s="63">
        <f t="shared" ref="AD37:AD68" si="5">IF(YEAR($D$108)&lt;&gt;YEAR(AC37),0,IF(MONTH($D$108)=1,Q37,IF(MONTH($D$108)=2,R37,IF(MONTH($D$108)=3,S37,IF(MONTH($D$108)=4,T37,IF(MONTH($D$108)=5,U37,IF(MONTH($D$108)=6,V37,IF(MONTH($D$108)=7,W37,IF(MONTH($D$108)=8,X37,IF(MONTH($D$108)=9,Y37,IF(MONTH($D$108)=10,Z37,IF(MONTH($D$108)=11,AA37,IF(MONTH($D$108)=12,AB37,0)))))))))))))</f>
        <v>0</v>
      </c>
    </row>
    <row r="38" spans="1:30" ht="9" customHeight="1" x14ac:dyDescent="0.2">
      <c r="A38" s="21">
        <v>29587</v>
      </c>
      <c r="B38" s="17">
        <v>18.8</v>
      </c>
      <c r="C38" s="17">
        <v>18.899999999999999</v>
      </c>
      <c r="D38" s="17">
        <v>19.5</v>
      </c>
      <c r="E38" s="17">
        <v>19.3</v>
      </c>
      <c r="F38" s="17">
        <v>19.899999999999999</v>
      </c>
      <c r="G38" s="17">
        <v>20</v>
      </c>
      <c r="H38" s="17">
        <v>19</v>
      </c>
      <c r="I38" s="17">
        <v>18.600000000000001</v>
      </c>
      <c r="J38" s="17">
        <v>17.7</v>
      </c>
      <c r="K38" s="17">
        <v>18</v>
      </c>
      <c r="L38" s="17">
        <v>17.600000000000001</v>
      </c>
      <c r="M38" s="17">
        <v>17.3</v>
      </c>
      <c r="N38" s="70">
        <f t="shared" si="3"/>
        <v>29587</v>
      </c>
      <c r="O38" s="25">
        <f t="shared" si="4"/>
        <v>0</v>
      </c>
      <c r="Q38" s="58">
        <v>5.1289999999999996</v>
      </c>
      <c r="R38" s="58">
        <v>5.0369999999999999</v>
      </c>
      <c r="S38" s="58">
        <v>4.9660000000000002</v>
      </c>
      <c r="T38" s="58">
        <v>4.8970000000000002</v>
      </c>
      <c r="U38" s="58">
        <v>4.83</v>
      </c>
      <c r="V38" s="58">
        <v>4.7809999999999997</v>
      </c>
      <c r="W38" s="58">
        <v>4.7409999999999997</v>
      </c>
      <c r="X38" s="58">
        <v>4.71</v>
      </c>
      <c r="Y38" s="58">
        <v>4.6440000000000001</v>
      </c>
      <c r="Z38" s="58">
        <v>4.5540000000000003</v>
      </c>
      <c r="AA38" s="58">
        <v>4.4779999999999998</v>
      </c>
      <c r="AB38" s="58">
        <v>4.4320000000000004</v>
      </c>
      <c r="AC38" s="70">
        <f t="shared" si="1"/>
        <v>29587</v>
      </c>
      <c r="AD38" s="63">
        <f t="shared" si="5"/>
        <v>0</v>
      </c>
    </row>
    <row r="39" spans="1:30" ht="9" customHeight="1" x14ac:dyDescent="0.2">
      <c r="A39" s="21">
        <v>29952</v>
      </c>
      <c r="B39" s="17">
        <v>17.3</v>
      </c>
      <c r="C39" s="17">
        <v>16.7</v>
      </c>
      <c r="D39" s="17">
        <v>16.100000000000001</v>
      </c>
      <c r="E39" s="17">
        <v>15.5</v>
      </c>
      <c r="F39" s="17">
        <v>15.2</v>
      </c>
      <c r="G39" s="17">
        <v>15.2</v>
      </c>
      <c r="H39" s="17">
        <v>15.9</v>
      </c>
      <c r="I39" s="17">
        <v>17.2</v>
      </c>
      <c r="J39" s="17">
        <v>17.2</v>
      </c>
      <c r="K39" s="17">
        <v>17.2</v>
      </c>
      <c r="L39" s="17">
        <v>16.7</v>
      </c>
      <c r="M39" s="17">
        <v>16.3</v>
      </c>
      <c r="N39" s="70">
        <f t="shared" si="3"/>
        <v>29952</v>
      </c>
      <c r="O39" s="25">
        <f t="shared" si="4"/>
        <v>0</v>
      </c>
      <c r="Q39" s="58">
        <v>4.3739999999999997</v>
      </c>
      <c r="R39" s="58">
        <v>4.3170000000000002</v>
      </c>
      <c r="S39" s="58">
        <v>4.2779999999999996</v>
      </c>
      <c r="T39" s="58">
        <v>4.2389999999999999</v>
      </c>
      <c r="U39" s="58">
        <v>4.1920000000000002</v>
      </c>
      <c r="V39" s="58">
        <v>4.1520000000000001</v>
      </c>
      <c r="W39" s="58">
        <v>4.0919999999999996</v>
      </c>
      <c r="X39" s="58">
        <v>4.0190000000000001</v>
      </c>
      <c r="Y39" s="58">
        <v>3.9630000000000001</v>
      </c>
      <c r="Z39" s="58">
        <v>3.8860000000000001</v>
      </c>
      <c r="AA39" s="58">
        <v>3.8359999999999999</v>
      </c>
      <c r="AB39" s="58">
        <v>3.81</v>
      </c>
      <c r="AC39" s="70">
        <f t="shared" si="1"/>
        <v>29952</v>
      </c>
      <c r="AD39" s="63">
        <f t="shared" si="5"/>
        <v>0</v>
      </c>
    </row>
    <row r="40" spans="1:30" ht="9" customHeight="1" x14ac:dyDescent="0.2">
      <c r="A40" s="21">
        <v>30317</v>
      </c>
      <c r="B40" s="17">
        <v>16.399999999999999</v>
      </c>
      <c r="C40" s="17">
        <v>16.399999999999999</v>
      </c>
      <c r="D40" s="17">
        <v>16.399999999999999</v>
      </c>
      <c r="E40" s="17">
        <v>16.600000000000001</v>
      </c>
      <c r="F40" s="17">
        <v>16.399999999999999</v>
      </c>
      <c r="G40" s="17">
        <v>16</v>
      </c>
      <c r="H40" s="17">
        <v>15.4</v>
      </c>
      <c r="I40" s="17">
        <v>13.7</v>
      </c>
      <c r="J40" s="17">
        <v>13.6</v>
      </c>
      <c r="K40" s="17">
        <v>13.3</v>
      </c>
      <c r="L40" s="17">
        <v>13</v>
      </c>
      <c r="M40" s="17">
        <v>12.8</v>
      </c>
      <c r="N40" s="70">
        <f t="shared" si="3"/>
        <v>30317</v>
      </c>
      <c r="O40" s="25">
        <f t="shared" si="4"/>
        <v>0</v>
      </c>
      <c r="Q40" s="58">
        <v>3.7570000000000001</v>
      </c>
      <c r="R40" s="58">
        <v>3.7080000000000002</v>
      </c>
      <c r="S40" s="58">
        <v>3.6739999999999999</v>
      </c>
      <c r="T40" s="58">
        <v>3.6360000000000001</v>
      </c>
      <c r="U40" s="58">
        <v>3.601</v>
      </c>
      <c r="V40" s="58">
        <v>3.581</v>
      </c>
      <c r="W40" s="58">
        <v>3.5470000000000002</v>
      </c>
      <c r="X40" s="58">
        <v>3.5339999999999998</v>
      </c>
      <c r="Y40" s="58">
        <v>3.488</v>
      </c>
      <c r="Z40" s="58">
        <v>3.431</v>
      </c>
      <c r="AA40" s="58">
        <v>3.395</v>
      </c>
      <c r="AB40" s="58">
        <v>3.379</v>
      </c>
      <c r="AC40" s="70">
        <f t="shared" si="1"/>
        <v>30317</v>
      </c>
      <c r="AD40" s="63">
        <f t="shared" si="5"/>
        <v>0</v>
      </c>
    </row>
    <row r="41" spans="1:30" ht="9" customHeight="1" x14ac:dyDescent="0.2">
      <c r="A41" s="21">
        <v>30682</v>
      </c>
      <c r="B41" s="17">
        <v>12.5</v>
      </c>
      <c r="C41" s="17">
        <v>12.2</v>
      </c>
      <c r="D41" s="17">
        <v>12</v>
      </c>
      <c r="E41" s="17">
        <v>11.6</v>
      </c>
      <c r="F41" s="17">
        <v>11.2</v>
      </c>
      <c r="G41" s="17">
        <v>11.2</v>
      </c>
      <c r="H41" s="17">
        <v>10.5</v>
      </c>
      <c r="I41" s="17">
        <v>10.4</v>
      </c>
      <c r="J41" s="17">
        <v>9.8000000000000007</v>
      </c>
      <c r="K41" s="17">
        <v>9.1</v>
      </c>
      <c r="L41" s="17">
        <v>8.6</v>
      </c>
      <c r="M41" s="17">
        <v>8.8000000000000007</v>
      </c>
      <c r="N41" s="70">
        <f t="shared" si="3"/>
        <v>30682</v>
      </c>
      <c r="O41" s="25">
        <f t="shared" si="4"/>
        <v>0</v>
      </c>
      <c r="Q41" s="58">
        <v>3.339</v>
      </c>
      <c r="R41" s="58">
        <v>3.3039999999999998</v>
      </c>
      <c r="S41" s="58">
        <v>3.2810000000000001</v>
      </c>
      <c r="T41" s="58">
        <v>3.258</v>
      </c>
      <c r="U41" s="58">
        <v>3.24</v>
      </c>
      <c r="V41" s="58">
        <v>3.2210000000000001</v>
      </c>
      <c r="W41" s="58">
        <v>3.21</v>
      </c>
      <c r="X41" s="58">
        <v>3.2010000000000001</v>
      </c>
      <c r="Y41" s="58">
        <v>3.1779999999999999</v>
      </c>
      <c r="Z41" s="58">
        <v>3.1459999999999999</v>
      </c>
      <c r="AA41" s="58">
        <v>3.1269999999999998</v>
      </c>
      <c r="AB41" s="58">
        <v>3.1059999999999999</v>
      </c>
      <c r="AC41" s="70">
        <f t="shared" si="1"/>
        <v>30682</v>
      </c>
      <c r="AD41" s="63">
        <f t="shared" si="5"/>
        <v>0</v>
      </c>
    </row>
    <row r="42" spans="1:30" ht="9" customHeight="1" x14ac:dyDescent="0.2">
      <c r="A42" s="21">
        <v>31048</v>
      </c>
      <c r="B42" s="17">
        <v>8.6</v>
      </c>
      <c r="C42" s="17">
        <v>8.6</v>
      </c>
      <c r="D42" s="17">
        <v>8.6</v>
      </c>
      <c r="E42" s="17">
        <v>8.8000000000000007</v>
      </c>
      <c r="F42" s="17">
        <v>8.8000000000000007</v>
      </c>
      <c r="G42" s="17">
        <v>8.6999999999999993</v>
      </c>
      <c r="H42" s="17">
        <v>8.6999999999999993</v>
      </c>
      <c r="I42" s="17">
        <v>8.6</v>
      </c>
      <c r="J42" s="17">
        <v>8.3000000000000007</v>
      </c>
      <c r="K42" s="17">
        <v>8.5</v>
      </c>
      <c r="L42" s="17">
        <v>8.6</v>
      </c>
      <c r="M42" s="17">
        <v>8.6</v>
      </c>
      <c r="N42" s="70">
        <f t="shared" si="3"/>
        <v>31048</v>
      </c>
      <c r="O42" s="25">
        <f t="shared" si="4"/>
        <v>0</v>
      </c>
      <c r="Q42" s="58">
        <v>3.0739999999999998</v>
      </c>
      <c r="R42" s="58">
        <v>3.0419999999999998</v>
      </c>
      <c r="S42" s="58">
        <v>3.0209999999999999</v>
      </c>
      <c r="T42" s="58">
        <v>2.996</v>
      </c>
      <c r="U42" s="58">
        <v>2.9780000000000002</v>
      </c>
      <c r="V42" s="58">
        <v>2.9630000000000001</v>
      </c>
      <c r="W42" s="58">
        <v>2.9529999999999998</v>
      </c>
      <c r="X42" s="58">
        <v>2.9470000000000001</v>
      </c>
      <c r="Y42" s="58">
        <v>2.9350000000000001</v>
      </c>
      <c r="Z42" s="58">
        <v>2.9</v>
      </c>
      <c r="AA42" s="58">
        <v>2.88</v>
      </c>
      <c r="AB42" s="58">
        <v>2.8610000000000002</v>
      </c>
      <c r="AC42" s="70">
        <f t="shared" si="1"/>
        <v>31048</v>
      </c>
      <c r="AD42" s="63">
        <f t="shared" si="5"/>
        <v>0</v>
      </c>
    </row>
    <row r="43" spans="1:30" ht="9" customHeight="1" x14ac:dyDescent="0.2">
      <c r="A43" s="21">
        <v>31413</v>
      </c>
      <c r="B43" s="17">
        <v>8</v>
      </c>
      <c r="C43" s="17">
        <v>7.6</v>
      </c>
      <c r="D43" s="17">
        <v>7.2</v>
      </c>
      <c r="E43" s="17">
        <v>6.6</v>
      </c>
      <c r="F43" s="17">
        <v>6.4</v>
      </c>
      <c r="G43" s="17">
        <v>6.3</v>
      </c>
      <c r="H43" s="17">
        <v>5.9</v>
      </c>
      <c r="I43" s="17">
        <v>5.9</v>
      </c>
      <c r="J43" s="17">
        <v>5.8</v>
      </c>
      <c r="K43" s="17">
        <v>5.0999999999999996</v>
      </c>
      <c r="L43" s="17">
        <v>4.7</v>
      </c>
      <c r="M43" s="17">
        <v>4.3</v>
      </c>
      <c r="N43" s="70">
        <f t="shared" si="3"/>
        <v>31413</v>
      </c>
      <c r="O43" s="25">
        <f t="shared" si="4"/>
        <v>0</v>
      </c>
      <c r="Q43" s="58">
        <v>2.847</v>
      </c>
      <c r="R43" s="58">
        <v>2.8279999999999998</v>
      </c>
      <c r="S43" s="58">
        <v>2.8170000000000002</v>
      </c>
      <c r="T43" s="58">
        <v>2.8090000000000002</v>
      </c>
      <c r="U43" s="58">
        <v>2.7989999999999999</v>
      </c>
      <c r="V43" s="58">
        <v>2.7879999999999998</v>
      </c>
      <c r="W43" s="58">
        <v>2.7879999999999998</v>
      </c>
      <c r="X43" s="58">
        <v>2.7829999999999999</v>
      </c>
      <c r="Y43" s="58">
        <v>2.7749999999999999</v>
      </c>
      <c r="Z43" s="58">
        <v>2.76</v>
      </c>
      <c r="AA43" s="58">
        <v>2.7490000000000001</v>
      </c>
      <c r="AB43" s="58">
        <v>2.742</v>
      </c>
      <c r="AC43" s="70">
        <f t="shared" si="1"/>
        <v>31413</v>
      </c>
      <c r="AD43" s="63">
        <f t="shared" si="5"/>
        <v>0</v>
      </c>
    </row>
    <row r="44" spans="1:30" ht="9" customHeight="1" x14ac:dyDescent="0.2">
      <c r="A44" s="21">
        <v>31778</v>
      </c>
      <c r="B44" s="17">
        <v>4.5</v>
      </c>
      <c r="C44" s="17">
        <v>4.2</v>
      </c>
      <c r="D44" s="17">
        <v>4.2</v>
      </c>
      <c r="E44" s="17">
        <v>4.2</v>
      </c>
      <c r="F44" s="17">
        <v>4.2</v>
      </c>
      <c r="G44" s="17">
        <v>4.0999999999999996</v>
      </c>
      <c r="H44" s="17">
        <v>4.4000000000000004</v>
      </c>
      <c r="I44" s="17">
        <v>4.5</v>
      </c>
      <c r="J44" s="17">
        <v>5</v>
      </c>
      <c r="K44" s="17">
        <v>5.3</v>
      </c>
      <c r="L44" s="17">
        <v>5.2</v>
      </c>
      <c r="M44" s="17">
        <v>5.0999999999999996</v>
      </c>
      <c r="N44" s="70">
        <f t="shared" si="3"/>
        <v>31778</v>
      </c>
      <c r="O44" s="25">
        <f t="shared" si="4"/>
        <v>0</v>
      </c>
      <c r="Q44" s="58">
        <v>2.7240000000000002</v>
      </c>
      <c r="R44" s="58">
        <v>2.714</v>
      </c>
      <c r="S44" s="58">
        <v>2.7040000000000002</v>
      </c>
      <c r="T44" s="58">
        <v>2.6970000000000001</v>
      </c>
      <c r="U44" s="58">
        <v>2.6869999999999998</v>
      </c>
      <c r="V44" s="58">
        <v>2.677</v>
      </c>
      <c r="W44" s="58">
        <v>2.67</v>
      </c>
      <c r="X44" s="58">
        <v>2.6629999999999998</v>
      </c>
      <c r="Y44" s="58">
        <v>2.6440000000000001</v>
      </c>
      <c r="Z44" s="58">
        <v>2.62</v>
      </c>
      <c r="AA44" s="58">
        <v>2.613</v>
      </c>
      <c r="AB44" s="58">
        <v>2.609</v>
      </c>
      <c r="AC44" s="70">
        <f t="shared" si="1"/>
        <v>31778</v>
      </c>
      <c r="AD44" s="63">
        <f t="shared" si="5"/>
        <v>0</v>
      </c>
    </row>
    <row r="45" spans="1:30" ht="9" customHeight="1" x14ac:dyDescent="0.2">
      <c r="A45" s="21">
        <v>32143</v>
      </c>
      <c r="B45" s="17">
        <v>5</v>
      </c>
      <c r="C45" s="17">
        <v>4.9000000000000004</v>
      </c>
      <c r="D45" s="17">
        <v>4.9000000000000004</v>
      </c>
      <c r="E45" s="17">
        <v>5</v>
      </c>
      <c r="F45" s="17">
        <v>4.9000000000000004</v>
      </c>
      <c r="G45" s="17">
        <v>4.9000000000000004</v>
      </c>
      <c r="H45" s="17">
        <v>4.9000000000000004</v>
      </c>
      <c r="I45" s="17">
        <v>5</v>
      </c>
      <c r="J45" s="17">
        <v>4.8</v>
      </c>
      <c r="K45" s="17">
        <v>4.7</v>
      </c>
      <c r="L45" s="17">
        <v>5.3</v>
      </c>
      <c r="M45" s="17">
        <v>5.5</v>
      </c>
      <c r="N45" s="70">
        <f t="shared" si="3"/>
        <v>32143</v>
      </c>
      <c r="O45" s="25">
        <f t="shared" si="4"/>
        <v>0</v>
      </c>
      <c r="Q45" s="58">
        <v>2.5950000000000002</v>
      </c>
      <c r="R45" s="58">
        <v>2.5880000000000001</v>
      </c>
      <c r="S45" s="58">
        <v>2.577</v>
      </c>
      <c r="T45" s="58">
        <v>2.5680000000000001</v>
      </c>
      <c r="U45" s="58">
        <v>2.5609999999999999</v>
      </c>
      <c r="V45" s="58">
        <v>2.5529999999999999</v>
      </c>
      <c r="W45" s="58">
        <v>2.5459999999999998</v>
      </c>
      <c r="X45" s="58">
        <v>2.5350000000000001</v>
      </c>
      <c r="Y45" s="58">
        <v>2.5219999999999998</v>
      </c>
      <c r="Z45" s="58">
        <v>2.5030000000000001</v>
      </c>
      <c r="AA45" s="58">
        <v>2.4820000000000002</v>
      </c>
      <c r="AB45" s="58">
        <v>2.4740000000000002</v>
      </c>
      <c r="AC45" s="70">
        <f t="shared" si="1"/>
        <v>32143</v>
      </c>
      <c r="AD45" s="63">
        <f t="shared" si="5"/>
        <v>0</v>
      </c>
    </row>
    <row r="46" spans="1:30" ht="9" customHeight="1" x14ac:dyDescent="0.2">
      <c r="A46" s="21">
        <v>32509</v>
      </c>
      <c r="B46" s="17">
        <v>5.7</v>
      </c>
      <c r="C46" s="17">
        <v>6.3</v>
      </c>
      <c r="D46" s="17">
        <v>6.4</v>
      </c>
      <c r="E46" s="17">
        <v>6.7</v>
      </c>
      <c r="F46" s="17">
        <v>6.8</v>
      </c>
      <c r="G46" s="17">
        <v>7</v>
      </c>
      <c r="H46" s="17">
        <v>7</v>
      </c>
      <c r="I46" s="17">
        <v>6.7</v>
      </c>
      <c r="J46" s="17">
        <v>6.6</v>
      </c>
      <c r="K46" s="17">
        <v>6.8</v>
      </c>
      <c r="L46" s="17">
        <v>6.4</v>
      </c>
      <c r="M46" s="17">
        <v>6.5</v>
      </c>
      <c r="N46" s="70">
        <f t="shared" si="3"/>
        <v>32509</v>
      </c>
      <c r="O46" s="25">
        <f t="shared" si="4"/>
        <v>0</v>
      </c>
      <c r="Q46" s="58">
        <v>2.4550000000000001</v>
      </c>
      <c r="R46" s="58">
        <v>2.4350000000000001</v>
      </c>
      <c r="S46" s="58">
        <v>2.423</v>
      </c>
      <c r="T46" s="58">
        <v>2.407</v>
      </c>
      <c r="U46" s="58">
        <v>2.3980000000000001</v>
      </c>
      <c r="V46" s="58">
        <v>2.3860000000000001</v>
      </c>
      <c r="W46" s="58">
        <v>2.38</v>
      </c>
      <c r="X46" s="58">
        <v>2.3759999999999999</v>
      </c>
      <c r="Y46" s="58">
        <v>2.3650000000000002</v>
      </c>
      <c r="Z46" s="58">
        <v>2.343</v>
      </c>
      <c r="AA46" s="58">
        <v>2.3330000000000002</v>
      </c>
      <c r="AB46" s="58">
        <v>2.3220000000000001</v>
      </c>
      <c r="AC46" s="70">
        <f t="shared" si="1"/>
        <v>32509</v>
      </c>
      <c r="AD46" s="63">
        <f t="shared" si="5"/>
        <v>0</v>
      </c>
    </row>
    <row r="47" spans="1:30" ht="9" customHeight="1" x14ac:dyDescent="0.2">
      <c r="A47" s="21">
        <v>32874</v>
      </c>
      <c r="B47" s="17">
        <v>6.4</v>
      </c>
      <c r="C47" s="17">
        <v>6.2</v>
      </c>
      <c r="D47" s="17">
        <v>6.1</v>
      </c>
      <c r="E47" s="17">
        <v>5.8</v>
      </c>
      <c r="F47" s="17">
        <v>5.7</v>
      </c>
      <c r="G47" s="17">
        <v>5.6</v>
      </c>
      <c r="H47" s="17">
        <v>5.7</v>
      </c>
      <c r="I47" s="17">
        <v>6.3</v>
      </c>
      <c r="J47" s="17">
        <v>6.3</v>
      </c>
      <c r="K47" s="17">
        <v>6.2</v>
      </c>
      <c r="L47" s="17">
        <v>6.5</v>
      </c>
      <c r="M47" s="17">
        <v>6.4</v>
      </c>
      <c r="N47" s="70">
        <f t="shared" si="3"/>
        <v>32874</v>
      </c>
      <c r="O47" s="25">
        <f t="shared" si="4"/>
        <v>0</v>
      </c>
      <c r="Q47" s="58">
        <v>2.3079999999999998</v>
      </c>
      <c r="R47" s="58">
        <v>2.2919999999999998</v>
      </c>
      <c r="S47" s="58">
        <v>2.2839999999999998</v>
      </c>
      <c r="T47" s="58">
        <v>2.2749999999999999</v>
      </c>
      <c r="U47" s="58">
        <v>2.2679999999999998</v>
      </c>
      <c r="V47" s="58">
        <v>2.2599999999999998</v>
      </c>
      <c r="W47" s="58">
        <v>2.2509999999999999</v>
      </c>
      <c r="X47" s="58">
        <v>2.2360000000000002</v>
      </c>
      <c r="Y47" s="58">
        <v>2.2240000000000002</v>
      </c>
      <c r="Z47" s="58">
        <v>2.2050000000000001</v>
      </c>
      <c r="AA47" s="58">
        <v>2.1909999999999998</v>
      </c>
      <c r="AB47" s="58">
        <v>2.1829999999999998</v>
      </c>
      <c r="AC47" s="70">
        <f t="shared" si="1"/>
        <v>32874</v>
      </c>
      <c r="AD47" s="63">
        <f t="shared" si="5"/>
        <v>0</v>
      </c>
    </row>
    <row r="48" spans="1:30" ht="9" customHeight="1" x14ac:dyDescent="0.2">
      <c r="A48" s="21">
        <v>33239</v>
      </c>
      <c r="B48" s="17">
        <v>6.5</v>
      </c>
      <c r="C48" s="17">
        <v>6.7</v>
      </c>
      <c r="D48" s="17">
        <v>6.6</v>
      </c>
      <c r="E48" s="17">
        <v>6.7</v>
      </c>
      <c r="F48" s="17">
        <v>6.8</v>
      </c>
      <c r="G48" s="17">
        <v>6.9</v>
      </c>
      <c r="H48" s="17">
        <v>6.7</v>
      </c>
      <c r="I48" s="17">
        <v>6.3</v>
      </c>
      <c r="J48" s="17">
        <v>6.2</v>
      </c>
      <c r="K48" s="17">
        <v>6.1</v>
      </c>
      <c r="L48" s="17">
        <v>6.2</v>
      </c>
      <c r="M48" s="17">
        <v>6</v>
      </c>
      <c r="N48" s="70">
        <f t="shared" si="3"/>
        <v>33239</v>
      </c>
      <c r="O48" s="25">
        <f t="shared" si="4"/>
        <v>0</v>
      </c>
      <c r="Q48" s="58">
        <v>2.1669999999999998</v>
      </c>
      <c r="R48" s="58">
        <v>2.1480000000000001</v>
      </c>
      <c r="S48" s="58">
        <v>2.1419999999999999</v>
      </c>
      <c r="T48" s="58">
        <v>2.1320000000000001</v>
      </c>
      <c r="U48" s="58">
        <v>2.125</v>
      </c>
      <c r="V48" s="58">
        <v>2.1139999999999999</v>
      </c>
      <c r="W48" s="58">
        <v>2.11</v>
      </c>
      <c r="X48" s="58">
        <v>2.1040000000000001</v>
      </c>
      <c r="Y48" s="58">
        <v>2.0950000000000002</v>
      </c>
      <c r="Z48" s="58">
        <v>2.0790000000000002</v>
      </c>
      <c r="AA48" s="58">
        <v>2.0640000000000001</v>
      </c>
      <c r="AB48" s="58">
        <v>2.0590000000000002</v>
      </c>
      <c r="AC48" s="70">
        <f t="shared" si="1"/>
        <v>33239</v>
      </c>
      <c r="AD48" s="63">
        <f t="shared" si="5"/>
        <v>0</v>
      </c>
    </row>
    <row r="49" spans="1:30" ht="9" customHeight="1" x14ac:dyDescent="0.2">
      <c r="A49" s="21">
        <v>33604</v>
      </c>
      <c r="B49" s="17">
        <v>6.1</v>
      </c>
      <c r="C49" s="17">
        <v>5.4</v>
      </c>
      <c r="D49" s="17">
        <v>5.6</v>
      </c>
      <c r="E49" s="17">
        <v>5.6</v>
      </c>
      <c r="F49" s="17">
        <v>5.7</v>
      </c>
      <c r="G49" s="17">
        <v>5.5</v>
      </c>
      <c r="H49" s="17">
        <v>5.5</v>
      </c>
      <c r="I49" s="17">
        <v>5.3</v>
      </c>
      <c r="J49" s="17">
        <v>5.2</v>
      </c>
      <c r="K49" s="17">
        <v>5</v>
      </c>
      <c r="L49" s="17">
        <v>4.9000000000000004</v>
      </c>
      <c r="M49" s="17">
        <v>4.8</v>
      </c>
      <c r="N49" s="70">
        <f t="shared" si="3"/>
        <v>33604</v>
      </c>
      <c r="O49" s="25">
        <f t="shared" si="4"/>
        <v>0</v>
      </c>
      <c r="Q49" s="58">
        <v>2.0430000000000001</v>
      </c>
      <c r="R49" s="58">
        <v>2.0379999999999998</v>
      </c>
      <c r="S49" s="58">
        <v>2.0289999999999999</v>
      </c>
      <c r="T49" s="58">
        <v>2.02</v>
      </c>
      <c r="U49" s="58">
        <v>2.0099999999999998</v>
      </c>
      <c r="V49" s="58">
        <v>2.0030000000000001</v>
      </c>
      <c r="W49" s="58">
        <v>2</v>
      </c>
      <c r="X49" s="58">
        <v>1.998</v>
      </c>
      <c r="Y49" s="58">
        <v>1.992</v>
      </c>
      <c r="Z49" s="58">
        <v>1.98</v>
      </c>
      <c r="AA49" s="58">
        <v>1.9690000000000001</v>
      </c>
      <c r="AB49" s="58">
        <v>1.9650000000000001</v>
      </c>
      <c r="AC49" s="70">
        <f t="shared" si="1"/>
        <v>33604</v>
      </c>
      <c r="AD49" s="63">
        <f t="shared" si="5"/>
        <v>0</v>
      </c>
    </row>
    <row r="50" spans="1:30" ht="9" customHeight="1" x14ac:dyDescent="0.2">
      <c r="A50" s="21">
        <v>33970</v>
      </c>
      <c r="B50" s="17">
        <v>4.3</v>
      </c>
      <c r="C50" s="17">
        <v>4.5</v>
      </c>
      <c r="D50" s="17">
        <v>4.2</v>
      </c>
      <c r="E50" s="17">
        <v>4.2</v>
      </c>
      <c r="F50" s="17">
        <v>4.0999999999999996</v>
      </c>
      <c r="G50" s="17">
        <v>4.2</v>
      </c>
      <c r="H50" s="17">
        <v>4.4000000000000004</v>
      </c>
      <c r="I50" s="17">
        <v>4.4000000000000004</v>
      </c>
      <c r="J50" s="17">
        <v>4.2</v>
      </c>
      <c r="K50" s="17">
        <v>4.3</v>
      </c>
      <c r="L50" s="17">
        <v>4.2</v>
      </c>
      <c r="M50" s="17">
        <v>4</v>
      </c>
      <c r="N50" s="70">
        <f t="shared" si="3"/>
        <v>33970</v>
      </c>
      <c r="O50" s="25">
        <f t="shared" si="4"/>
        <v>0</v>
      </c>
      <c r="Q50" s="58">
        <v>1.958</v>
      </c>
      <c r="R50" s="58">
        <v>1.9510000000000001</v>
      </c>
      <c r="S50" s="58">
        <v>1.9470000000000001</v>
      </c>
      <c r="T50" s="58">
        <v>1.9390000000000001</v>
      </c>
      <c r="U50" s="58">
        <v>1.9319999999999999</v>
      </c>
      <c r="V50" s="58">
        <v>1.923</v>
      </c>
      <c r="W50" s="58">
        <v>1.915</v>
      </c>
      <c r="X50" s="58">
        <v>1.913</v>
      </c>
      <c r="Y50" s="58">
        <v>1.9119999999999999</v>
      </c>
      <c r="Z50" s="58">
        <v>1.899</v>
      </c>
      <c r="AA50" s="58">
        <v>1.89</v>
      </c>
      <c r="AB50" s="58">
        <v>1.89</v>
      </c>
      <c r="AC50" s="70">
        <f t="shared" si="1"/>
        <v>33970</v>
      </c>
      <c r="AD50" s="63">
        <f t="shared" si="5"/>
        <v>0</v>
      </c>
    </row>
    <row r="51" spans="1:30" ht="9" customHeight="1" x14ac:dyDescent="0.2">
      <c r="A51" s="21">
        <v>34335</v>
      </c>
      <c r="B51" s="17">
        <v>4.2</v>
      </c>
      <c r="C51" s="17">
        <v>4.2</v>
      </c>
      <c r="D51" s="17">
        <v>4.2</v>
      </c>
      <c r="E51" s="17">
        <v>4.0999999999999996</v>
      </c>
      <c r="F51" s="17">
        <v>4.0999999999999996</v>
      </c>
      <c r="G51" s="17">
        <v>3.7</v>
      </c>
      <c r="H51" s="17">
        <v>3.6</v>
      </c>
      <c r="I51" s="17">
        <v>3.7</v>
      </c>
      <c r="J51" s="17">
        <v>3.9</v>
      </c>
      <c r="K51" s="17">
        <v>3.8</v>
      </c>
      <c r="L51" s="17">
        <v>3.7</v>
      </c>
      <c r="M51" s="17">
        <v>4.0999999999999996</v>
      </c>
      <c r="N51" s="70">
        <f t="shared" si="3"/>
        <v>34335</v>
      </c>
      <c r="O51" s="25">
        <f t="shared" si="4"/>
        <v>0</v>
      </c>
      <c r="Q51" s="58">
        <v>1.879</v>
      </c>
      <c r="R51" s="58">
        <v>1.8720000000000001</v>
      </c>
      <c r="S51" s="58">
        <v>1.869</v>
      </c>
      <c r="T51" s="58">
        <v>1.8640000000000001</v>
      </c>
      <c r="U51" s="58">
        <v>1.857</v>
      </c>
      <c r="V51" s="58">
        <v>1.853</v>
      </c>
      <c r="W51" s="58">
        <v>1.8480000000000001</v>
      </c>
      <c r="X51" s="58">
        <v>1.845</v>
      </c>
      <c r="Y51" s="58">
        <v>1.84</v>
      </c>
      <c r="Z51" s="58">
        <v>1.83</v>
      </c>
      <c r="AA51" s="58">
        <v>1.823</v>
      </c>
      <c r="AB51" s="58">
        <v>1.8160000000000001</v>
      </c>
      <c r="AC51" s="70">
        <f t="shared" si="1"/>
        <v>34335</v>
      </c>
      <c r="AD51" s="63">
        <f t="shared" si="5"/>
        <v>0</v>
      </c>
    </row>
    <row r="52" spans="1:30" ht="9" customHeight="1" x14ac:dyDescent="0.2">
      <c r="A52" s="21">
        <v>34700</v>
      </c>
      <c r="B52" s="17">
        <v>3.8</v>
      </c>
      <c r="C52" s="17">
        <v>4.3</v>
      </c>
      <c r="D52" s="17">
        <v>4.9000000000000004</v>
      </c>
      <c r="E52" s="17">
        <v>5.2</v>
      </c>
      <c r="F52" s="17">
        <v>5.5</v>
      </c>
      <c r="G52" s="17">
        <v>5.8</v>
      </c>
      <c r="H52" s="17">
        <v>5.6</v>
      </c>
      <c r="I52" s="17">
        <v>5.8</v>
      </c>
      <c r="J52" s="17">
        <v>5.8</v>
      </c>
      <c r="K52" s="17">
        <v>5.8</v>
      </c>
      <c r="L52" s="17">
        <v>6</v>
      </c>
      <c r="M52" s="17">
        <v>5.8</v>
      </c>
      <c r="N52" s="70">
        <f t="shared" si="3"/>
        <v>34700</v>
      </c>
      <c r="O52" s="25">
        <f t="shared" si="4"/>
        <v>0</v>
      </c>
      <c r="Q52" s="58">
        <v>1.81</v>
      </c>
      <c r="R52" s="58">
        <v>1.7949999999999999</v>
      </c>
      <c r="S52" s="58">
        <v>1.7809999999999999</v>
      </c>
      <c r="T52" s="58">
        <v>1.7709999999999999</v>
      </c>
      <c r="U52" s="58">
        <v>1.76</v>
      </c>
      <c r="V52" s="58">
        <v>1.7509999999999999</v>
      </c>
      <c r="W52" s="58">
        <v>1.75</v>
      </c>
      <c r="X52" s="58">
        <v>1.744</v>
      </c>
      <c r="Y52" s="58">
        <v>1.7390000000000001</v>
      </c>
      <c r="Z52" s="58">
        <v>1.73</v>
      </c>
      <c r="AA52" s="58">
        <v>1.72</v>
      </c>
      <c r="AB52" s="58">
        <v>1.7170000000000001</v>
      </c>
      <c r="AC52" s="70">
        <f t="shared" si="1"/>
        <v>34700</v>
      </c>
      <c r="AD52" s="63">
        <f t="shared" si="5"/>
        <v>0</v>
      </c>
    </row>
    <row r="53" spans="1:30" ht="9" customHeight="1" x14ac:dyDescent="0.2">
      <c r="A53" s="21">
        <v>35065</v>
      </c>
      <c r="B53" s="17">
        <v>5.5</v>
      </c>
      <c r="C53" s="17">
        <v>5</v>
      </c>
      <c r="D53" s="17">
        <v>4.5</v>
      </c>
      <c r="E53" s="17">
        <v>4.5</v>
      </c>
      <c r="F53" s="17">
        <v>4.3</v>
      </c>
      <c r="G53" s="17">
        <v>3.9</v>
      </c>
      <c r="H53" s="17">
        <v>3.6</v>
      </c>
      <c r="I53" s="17">
        <v>3.4</v>
      </c>
      <c r="J53" s="17">
        <v>3.4</v>
      </c>
      <c r="K53" s="17">
        <v>3</v>
      </c>
      <c r="L53" s="17">
        <v>2.6</v>
      </c>
      <c r="M53" s="17">
        <v>2.6</v>
      </c>
      <c r="N53" s="70">
        <f t="shared" si="3"/>
        <v>35065</v>
      </c>
      <c r="O53" s="25">
        <f t="shared" si="4"/>
        <v>0</v>
      </c>
      <c r="Q53" s="58">
        <v>1.7150000000000001</v>
      </c>
      <c r="R53" s="58">
        <v>1.71</v>
      </c>
      <c r="S53" s="58">
        <v>1.7050000000000001</v>
      </c>
      <c r="T53" s="58">
        <v>1.6950000000000001</v>
      </c>
      <c r="U53" s="58">
        <v>1.6879999999999999</v>
      </c>
      <c r="V53" s="58">
        <v>1.6850000000000001</v>
      </c>
      <c r="W53" s="58">
        <v>1.6879999999999999</v>
      </c>
      <c r="X53" s="58">
        <v>1.6870000000000001</v>
      </c>
      <c r="Y53" s="58">
        <v>1.6819999999999999</v>
      </c>
      <c r="Z53" s="58">
        <v>1.68</v>
      </c>
      <c r="AA53" s="58">
        <v>1.675</v>
      </c>
      <c r="AB53" s="58">
        <v>1.6739999999999999</v>
      </c>
      <c r="AC53" s="70">
        <f t="shared" si="1"/>
        <v>35065</v>
      </c>
      <c r="AD53" s="63">
        <f t="shared" si="5"/>
        <v>0</v>
      </c>
    </row>
    <row r="54" spans="1:30" ht="9" customHeight="1" x14ac:dyDescent="0.2">
      <c r="A54" s="21">
        <v>35431</v>
      </c>
      <c r="B54" s="17">
        <v>2.6</v>
      </c>
      <c r="C54" s="17">
        <v>2.4</v>
      </c>
      <c r="D54" s="17">
        <v>2.2000000000000002</v>
      </c>
      <c r="E54" s="17">
        <v>1.7</v>
      </c>
      <c r="F54" s="17">
        <v>1.6</v>
      </c>
      <c r="G54" s="17">
        <v>1.4</v>
      </c>
      <c r="H54" s="17">
        <v>1.6</v>
      </c>
      <c r="I54" s="17">
        <v>1.5</v>
      </c>
      <c r="J54" s="17">
        <v>1.4</v>
      </c>
      <c r="K54" s="17">
        <v>1.6</v>
      </c>
      <c r="L54" s="17">
        <v>1.6</v>
      </c>
      <c r="M54" s="17">
        <v>1.5</v>
      </c>
      <c r="N54" s="70">
        <f t="shared" si="3"/>
        <v>35431</v>
      </c>
      <c r="O54" s="25">
        <f t="shared" si="4"/>
        <v>0</v>
      </c>
      <c r="Q54" s="58">
        <v>1.671</v>
      </c>
      <c r="R54" s="58">
        <v>1.669</v>
      </c>
      <c r="S54" s="58">
        <v>1.667</v>
      </c>
      <c r="T54" s="58">
        <v>1.6659999999999999</v>
      </c>
      <c r="U54" s="58">
        <v>1.661</v>
      </c>
      <c r="V54" s="58">
        <v>1.661</v>
      </c>
      <c r="W54" s="58">
        <v>1.661</v>
      </c>
      <c r="X54" s="58">
        <v>1.661</v>
      </c>
      <c r="Y54" s="58">
        <v>1.6579999999999999</v>
      </c>
      <c r="Z54" s="58">
        <v>1.653</v>
      </c>
      <c r="AA54" s="58">
        <v>1.649</v>
      </c>
      <c r="AB54" s="58">
        <v>1.649</v>
      </c>
      <c r="AC54" s="70">
        <f t="shared" si="1"/>
        <v>35431</v>
      </c>
      <c r="AD54" s="63">
        <f t="shared" si="5"/>
        <v>0</v>
      </c>
    </row>
    <row r="55" spans="1:30" ht="9" customHeight="1" x14ac:dyDescent="0.2">
      <c r="A55" s="21">
        <v>35796</v>
      </c>
      <c r="B55" s="17">
        <v>1.6</v>
      </c>
      <c r="C55" s="17">
        <v>1.8</v>
      </c>
      <c r="D55" s="17">
        <v>1.7</v>
      </c>
      <c r="E55" s="17">
        <v>1.8</v>
      </c>
      <c r="F55" s="17">
        <v>1.7</v>
      </c>
      <c r="G55" s="17">
        <v>1.8</v>
      </c>
      <c r="H55" s="17">
        <v>1.8</v>
      </c>
      <c r="I55" s="17">
        <v>1.9</v>
      </c>
      <c r="J55" s="17">
        <v>1.8</v>
      </c>
      <c r="K55" s="17">
        <v>1.7</v>
      </c>
      <c r="L55" s="17">
        <v>1.5</v>
      </c>
      <c r="M55" s="17">
        <v>1.5</v>
      </c>
      <c r="N55" s="70">
        <f t="shared" si="3"/>
        <v>35796</v>
      </c>
      <c r="O55" s="25">
        <f t="shared" si="4"/>
        <v>0</v>
      </c>
      <c r="Q55" s="58">
        <v>1.6439999999999999</v>
      </c>
      <c r="R55" s="58">
        <v>1.639</v>
      </c>
      <c r="S55" s="58">
        <v>1.639</v>
      </c>
      <c r="T55" s="58">
        <v>1.6359999999999999</v>
      </c>
      <c r="U55" s="58">
        <v>1.633</v>
      </c>
      <c r="V55" s="58">
        <v>1.6319999999999999</v>
      </c>
      <c r="W55" s="58">
        <v>1.6319999999999999</v>
      </c>
      <c r="X55" s="58">
        <v>1.63</v>
      </c>
      <c r="Y55" s="58">
        <v>1.629</v>
      </c>
      <c r="Z55" s="58">
        <v>1.6259999999999999</v>
      </c>
      <c r="AA55" s="58">
        <v>1.6240000000000001</v>
      </c>
      <c r="AB55" s="58">
        <v>1.6240000000000001</v>
      </c>
      <c r="AC55" s="70">
        <f t="shared" si="1"/>
        <v>35796</v>
      </c>
      <c r="AD55" s="63">
        <f t="shared" si="5"/>
        <v>0</v>
      </c>
    </row>
    <row r="56" spans="1:30" ht="9" customHeight="1" x14ac:dyDescent="0.2">
      <c r="A56" s="21">
        <v>36161</v>
      </c>
      <c r="B56" s="17">
        <v>1.3</v>
      </c>
      <c r="C56" s="17">
        <v>1.2</v>
      </c>
      <c r="D56" s="17">
        <v>1.4</v>
      </c>
      <c r="E56" s="17">
        <v>1.6</v>
      </c>
      <c r="F56" s="17">
        <v>1.6</v>
      </c>
      <c r="G56" s="17">
        <v>1.5</v>
      </c>
      <c r="H56" s="17">
        <v>1.7</v>
      </c>
      <c r="I56" s="17">
        <v>1.6</v>
      </c>
      <c r="J56" s="17">
        <v>1.8</v>
      </c>
      <c r="K56" s="17">
        <v>1.8</v>
      </c>
      <c r="L56" s="17">
        <v>2</v>
      </c>
      <c r="M56" s="17">
        <v>2.1</v>
      </c>
      <c r="N56" s="70">
        <f t="shared" si="3"/>
        <v>36161</v>
      </c>
      <c r="O56" s="25">
        <f t="shared" si="4"/>
        <v>0</v>
      </c>
      <c r="Q56" s="58">
        <v>1.623</v>
      </c>
      <c r="R56" s="58">
        <v>1.62</v>
      </c>
      <c r="S56" s="58">
        <v>1.617</v>
      </c>
      <c r="T56" s="58">
        <v>1.611</v>
      </c>
      <c r="U56" s="58">
        <v>1.6080000000000001</v>
      </c>
      <c r="V56" s="58">
        <v>1.6080000000000001</v>
      </c>
      <c r="W56" s="58">
        <v>1.605</v>
      </c>
      <c r="X56" s="58">
        <v>1.605</v>
      </c>
      <c r="Y56" s="58">
        <v>1.601</v>
      </c>
      <c r="Z56" s="58">
        <v>1.5980000000000001</v>
      </c>
      <c r="AA56" s="58">
        <v>1.5920000000000001</v>
      </c>
      <c r="AB56" s="58">
        <v>1.59</v>
      </c>
      <c r="AC56" s="70">
        <f t="shared" si="1"/>
        <v>36161</v>
      </c>
      <c r="AD56" s="63">
        <f t="shared" si="5"/>
        <v>0</v>
      </c>
    </row>
    <row r="57" spans="1:30" ht="9" customHeight="1" x14ac:dyDescent="0.2">
      <c r="A57" s="21">
        <v>36526</v>
      </c>
      <c r="B57" s="17">
        <v>2.1</v>
      </c>
      <c r="C57" s="17">
        <v>2.4</v>
      </c>
      <c r="D57" s="17">
        <v>2.5</v>
      </c>
      <c r="E57" s="17">
        <v>2.2000000000000002</v>
      </c>
      <c r="F57" s="17">
        <v>2.2999999999999998</v>
      </c>
      <c r="G57" s="17">
        <v>2.7</v>
      </c>
      <c r="H57" s="17">
        <v>2.7</v>
      </c>
      <c r="I57" s="17">
        <v>2.7</v>
      </c>
      <c r="J57" s="17">
        <v>2.6</v>
      </c>
      <c r="K57" s="17">
        <v>2.6</v>
      </c>
      <c r="L57" s="17">
        <v>2.7</v>
      </c>
      <c r="M57" s="17">
        <v>2.7</v>
      </c>
      <c r="N57" s="70">
        <f t="shared" si="3"/>
        <v>36526</v>
      </c>
      <c r="O57" s="25">
        <f t="shared" si="4"/>
        <v>0</v>
      </c>
      <c r="Q57" s="58">
        <v>1.589</v>
      </c>
      <c r="R57" s="58">
        <v>1.5820000000000001</v>
      </c>
      <c r="S57" s="58">
        <v>1.577</v>
      </c>
      <c r="T57" s="58">
        <v>1.5760000000000001</v>
      </c>
      <c r="U57" s="58">
        <v>1.5720000000000001</v>
      </c>
      <c r="V57" s="58">
        <v>1.5660000000000001</v>
      </c>
      <c r="W57" s="58">
        <v>1.5629999999999999</v>
      </c>
      <c r="X57" s="58">
        <v>1.5629999999999999</v>
      </c>
      <c r="Y57" s="58">
        <v>1.5609999999999999</v>
      </c>
      <c r="Z57" s="58">
        <v>1.5569999999999999</v>
      </c>
      <c r="AA57" s="58">
        <v>1.55</v>
      </c>
      <c r="AB57" s="58">
        <v>1.548</v>
      </c>
      <c r="AC57" s="70">
        <f t="shared" si="1"/>
        <v>36526</v>
      </c>
      <c r="AD57" s="63">
        <f t="shared" si="5"/>
        <v>0</v>
      </c>
    </row>
    <row r="58" spans="1:30" ht="9" customHeight="1" x14ac:dyDescent="0.2">
      <c r="A58" s="21">
        <v>36892</v>
      </c>
      <c r="B58" s="17">
        <v>3.1</v>
      </c>
      <c r="C58" s="17">
        <v>3</v>
      </c>
      <c r="D58" s="17">
        <v>2.8</v>
      </c>
      <c r="E58" s="17">
        <v>3.1</v>
      </c>
      <c r="F58" s="17">
        <v>3</v>
      </c>
      <c r="G58" s="17">
        <v>2.9</v>
      </c>
      <c r="H58" s="17">
        <v>2.7</v>
      </c>
      <c r="I58" s="17">
        <v>2.7</v>
      </c>
      <c r="J58" s="17">
        <v>2.6</v>
      </c>
      <c r="K58" s="17">
        <v>2.6</v>
      </c>
      <c r="L58" s="17">
        <v>2.2999999999999998</v>
      </c>
      <c r="M58" s="17">
        <v>2.2999999999999998</v>
      </c>
      <c r="N58" s="70">
        <f t="shared" si="3"/>
        <v>36892</v>
      </c>
      <c r="O58" s="25">
        <f t="shared" si="4"/>
        <v>0</v>
      </c>
      <c r="Q58" s="58">
        <v>1.5409999999999999</v>
      </c>
      <c r="R58" s="58">
        <v>1.536</v>
      </c>
      <c r="S58" s="58">
        <v>1.5349999999999999</v>
      </c>
      <c r="T58" s="58">
        <v>1.5289999999999999</v>
      </c>
      <c r="U58" s="58">
        <v>1.5249999999999999</v>
      </c>
      <c r="V58" s="58">
        <v>1.5229999999999999</v>
      </c>
      <c r="W58" s="58">
        <v>1.5229999999999999</v>
      </c>
      <c r="X58" s="58">
        <v>1.5229999999999999</v>
      </c>
      <c r="Y58" s="58">
        <v>1.5209999999999999</v>
      </c>
      <c r="Z58" s="58">
        <v>1.518</v>
      </c>
      <c r="AA58" s="58">
        <v>1.5149999999999999</v>
      </c>
      <c r="AB58" s="58">
        <v>1.514</v>
      </c>
      <c r="AC58" s="70">
        <f t="shared" si="1"/>
        <v>36892</v>
      </c>
      <c r="AD58" s="63">
        <f t="shared" si="5"/>
        <v>0</v>
      </c>
    </row>
    <row r="59" spans="1:30" ht="9" customHeight="1" x14ac:dyDescent="0.2">
      <c r="A59" s="21">
        <v>37257</v>
      </c>
      <c r="B59" s="17">
        <v>2.2999999999999998</v>
      </c>
      <c r="C59" s="17">
        <v>2.2999999999999998</v>
      </c>
      <c r="D59" s="17">
        <v>2.4</v>
      </c>
      <c r="E59" s="17">
        <v>2.4</v>
      </c>
      <c r="F59" s="17">
        <v>2.2999999999999998</v>
      </c>
      <c r="G59" s="17">
        <v>2.2999999999999998</v>
      </c>
      <c r="H59" s="17">
        <v>2.2999999999999998</v>
      </c>
      <c r="I59" s="17">
        <v>2.5</v>
      </c>
      <c r="J59" s="17">
        <v>2.6</v>
      </c>
      <c r="K59" s="17">
        <v>2.6</v>
      </c>
      <c r="L59" s="17">
        <v>2.7</v>
      </c>
      <c r="M59" s="17">
        <v>2.7</v>
      </c>
      <c r="N59" s="70">
        <f t="shared" si="3"/>
        <v>37257</v>
      </c>
      <c r="O59" s="25">
        <f t="shared" si="4"/>
        <v>0</v>
      </c>
      <c r="Q59" s="58">
        <v>1.5069999999999999</v>
      </c>
      <c r="R59" s="58">
        <v>1.502</v>
      </c>
      <c r="S59" s="58">
        <v>1.498</v>
      </c>
      <c r="T59" s="58">
        <v>1.494</v>
      </c>
      <c r="U59" s="58">
        <v>1.492</v>
      </c>
      <c r="V59" s="58">
        <v>1.4890000000000001</v>
      </c>
      <c r="W59" s="58">
        <v>1.488</v>
      </c>
      <c r="X59" s="58">
        <v>1.4850000000000001</v>
      </c>
      <c r="Y59" s="58">
        <v>1.4830000000000001</v>
      </c>
      <c r="Z59" s="58">
        <v>1.4790000000000001</v>
      </c>
      <c r="AA59" s="58">
        <v>1.4750000000000001</v>
      </c>
      <c r="AB59" s="58">
        <v>1.474</v>
      </c>
      <c r="AC59" s="70">
        <f t="shared" si="1"/>
        <v>37257</v>
      </c>
      <c r="AD59" s="63">
        <f t="shared" si="5"/>
        <v>0</v>
      </c>
    </row>
    <row r="60" spans="1:30" ht="9" customHeight="1" x14ac:dyDescent="0.2">
      <c r="A60" s="21">
        <v>37622</v>
      </c>
      <c r="B60" s="17">
        <v>2.7</v>
      </c>
      <c r="C60" s="17">
        <v>2.5</v>
      </c>
      <c r="D60" s="17">
        <v>2.6</v>
      </c>
      <c r="E60" s="17">
        <v>2.5</v>
      </c>
      <c r="F60" s="17">
        <v>2.4</v>
      </c>
      <c r="G60" s="17">
        <v>2.2999999999999998</v>
      </c>
      <c r="H60" s="17">
        <v>2.5</v>
      </c>
      <c r="I60" s="17">
        <v>2.5</v>
      </c>
      <c r="J60" s="17">
        <v>2.5</v>
      </c>
      <c r="K60" s="17">
        <v>2.4</v>
      </c>
      <c r="L60" s="17">
        <v>2.4</v>
      </c>
      <c r="M60" s="17">
        <v>2.2999999999999998</v>
      </c>
      <c r="N60" s="70">
        <f t="shared" si="3"/>
        <v>37622</v>
      </c>
      <c r="O60" s="25">
        <f t="shared" si="4"/>
        <v>0</v>
      </c>
      <c r="Q60" s="58">
        <v>1.468</v>
      </c>
      <c r="R60" s="58">
        <v>1.466</v>
      </c>
      <c r="S60" s="58">
        <v>1.4610000000000001</v>
      </c>
      <c r="T60" s="58">
        <v>1.458</v>
      </c>
      <c r="U60" s="58">
        <v>1.4570000000000001</v>
      </c>
      <c r="V60" s="58">
        <v>1.456</v>
      </c>
      <c r="W60" s="58">
        <v>1.452</v>
      </c>
      <c r="X60" s="58">
        <v>1.45</v>
      </c>
      <c r="Y60" s="58">
        <v>1.446</v>
      </c>
      <c r="Z60" s="58">
        <v>1.4450000000000001</v>
      </c>
      <c r="AA60" s="58">
        <v>1.4419999999999999</v>
      </c>
      <c r="AB60" s="58">
        <v>1.4419999999999999</v>
      </c>
      <c r="AC60" s="70">
        <f t="shared" si="1"/>
        <v>37622</v>
      </c>
      <c r="AD60" s="63">
        <f t="shared" si="5"/>
        <v>0</v>
      </c>
    </row>
    <row r="61" spans="1:30" ht="9" customHeight="1" x14ac:dyDescent="0.2">
      <c r="A61" s="21">
        <v>37987</v>
      </c>
      <c r="B61" s="17">
        <v>2</v>
      </c>
      <c r="C61" s="17">
        <v>2.2000000000000002</v>
      </c>
      <c r="D61" s="17">
        <v>1.9</v>
      </c>
      <c r="E61" s="17">
        <v>2</v>
      </c>
      <c r="F61" s="17">
        <v>2.1</v>
      </c>
      <c r="G61" s="17">
        <v>2.2000000000000002</v>
      </c>
      <c r="H61" s="17">
        <v>2.1</v>
      </c>
      <c r="I61" s="17">
        <v>2.1</v>
      </c>
      <c r="J61" s="17">
        <v>1.8</v>
      </c>
      <c r="K61" s="17">
        <v>1.7</v>
      </c>
      <c r="L61" s="17">
        <v>1.7</v>
      </c>
      <c r="M61" s="17">
        <v>1.7</v>
      </c>
      <c r="N61" s="70">
        <f t="shared" si="3"/>
        <v>37987</v>
      </c>
      <c r="O61" s="25">
        <f t="shared" si="4"/>
        <v>0</v>
      </c>
      <c r="Q61" s="58">
        <v>1.4390000000000001</v>
      </c>
      <c r="R61" s="58">
        <v>1.4339999999999999</v>
      </c>
      <c r="S61" s="58">
        <v>1.4330000000000001</v>
      </c>
      <c r="T61" s="58">
        <v>1.43</v>
      </c>
      <c r="U61" s="58">
        <v>1.427</v>
      </c>
      <c r="V61" s="58">
        <v>1.4239999999999999</v>
      </c>
      <c r="W61" s="58">
        <v>1.423</v>
      </c>
      <c r="X61" s="58">
        <v>1.421</v>
      </c>
      <c r="Y61" s="58">
        <v>1.421</v>
      </c>
      <c r="Z61" s="58">
        <v>1.421</v>
      </c>
      <c r="AA61" s="58">
        <v>1.417</v>
      </c>
      <c r="AB61" s="58">
        <v>1.417</v>
      </c>
      <c r="AC61" s="70">
        <f t="shared" si="1"/>
        <v>37987</v>
      </c>
      <c r="AD61" s="63">
        <f t="shared" si="5"/>
        <v>0</v>
      </c>
    </row>
    <row r="62" spans="1:30" ht="9" customHeight="1" x14ac:dyDescent="0.2">
      <c r="A62" s="21">
        <v>38717</v>
      </c>
      <c r="B62" s="17">
        <v>1.6</v>
      </c>
      <c r="C62" s="17">
        <v>1.6</v>
      </c>
      <c r="D62" s="17">
        <v>1.6</v>
      </c>
      <c r="E62" s="17">
        <v>1.7</v>
      </c>
      <c r="F62" s="17">
        <v>1.7</v>
      </c>
      <c r="G62" s="17">
        <v>1.6</v>
      </c>
      <c r="H62" s="17">
        <v>1.8</v>
      </c>
      <c r="I62" s="17">
        <v>1.8</v>
      </c>
      <c r="J62" s="17">
        <v>1.9</v>
      </c>
      <c r="K62" s="17">
        <v>2</v>
      </c>
      <c r="L62" s="17">
        <v>1.8</v>
      </c>
      <c r="M62" s="17">
        <v>1.9</v>
      </c>
      <c r="N62" s="70">
        <f t="shared" si="3"/>
        <v>38717</v>
      </c>
      <c r="O62" s="25">
        <f t="shared" si="4"/>
        <v>0</v>
      </c>
      <c r="Q62" s="58">
        <v>1.417</v>
      </c>
      <c r="R62" s="58">
        <v>1.413</v>
      </c>
      <c r="S62" s="58">
        <v>1.41</v>
      </c>
      <c r="T62" s="58">
        <v>1.4059999999999999</v>
      </c>
      <c r="U62" s="58">
        <v>1.403</v>
      </c>
      <c r="V62" s="58">
        <v>1.401</v>
      </c>
      <c r="W62" s="58">
        <v>1.3979999999999999</v>
      </c>
      <c r="X62" s="58">
        <v>1.3959999999999999</v>
      </c>
      <c r="Y62" s="58">
        <v>1.395</v>
      </c>
      <c r="Z62" s="58">
        <v>1.3919999999999999</v>
      </c>
      <c r="AA62" s="58">
        <v>1.3919999999999999</v>
      </c>
      <c r="AB62" s="58">
        <v>1.39</v>
      </c>
      <c r="AC62" s="70">
        <f t="shared" si="1"/>
        <v>38717</v>
      </c>
      <c r="AD62" s="63">
        <f t="shared" si="5"/>
        <v>0</v>
      </c>
    </row>
    <row r="63" spans="1:30" ht="9" customHeight="1" x14ac:dyDescent="0.2">
      <c r="A63" s="21">
        <v>39082</v>
      </c>
      <c r="B63" s="17">
        <v>2.2000000000000002</v>
      </c>
      <c r="C63" s="17">
        <v>2.1</v>
      </c>
      <c r="D63" s="17">
        <v>2.1</v>
      </c>
      <c r="E63" s="17">
        <v>2</v>
      </c>
      <c r="F63" s="17">
        <v>2.2000000000000002</v>
      </c>
      <c r="G63" s="17">
        <v>2.1</v>
      </c>
      <c r="H63" s="17">
        <v>2.1</v>
      </c>
      <c r="I63" s="17">
        <v>2.1</v>
      </c>
      <c r="J63" s="17">
        <v>2</v>
      </c>
      <c r="K63" s="17">
        <v>1.7</v>
      </c>
      <c r="L63" s="17">
        <v>1.7</v>
      </c>
      <c r="M63" s="17">
        <v>1.7</v>
      </c>
      <c r="N63" s="70">
        <f t="shared" si="3"/>
        <v>39082</v>
      </c>
      <c r="O63" s="25">
        <f t="shared" si="4"/>
        <v>0</v>
      </c>
      <c r="Q63" s="58">
        <v>1.387</v>
      </c>
      <c r="R63" s="58">
        <v>1.3839999999999999</v>
      </c>
      <c r="S63" s="58">
        <v>1.381</v>
      </c>
      <c r="T63" s="58">
        <v>1.3779999999999999</v>
      </c>
      <c r="U63" s="58">
        <v>1.3740000000000001</v>
      </c>
      <c r="V63" s="58">
        <v>1.373</v>
      </c>
      <c r="W63" s="58">
        <v>1.37</v>
      </c>
      <c r="X63" s="58">
        <v>1.367</v>
      </c>
      <c r="Y63" s="58">
        <v>1.367</v>
      </c>
      <c r="Z63" s="58">
        <v>1.37</v>
      </c>
      <c r="AA63" s="58">
        <v>1.3680000000000001</v>
      </c>
      <c r="AB63" s="58">
        <v>1.367</v>
      </c>
      <c r="AC63" s="70">
        <f t="shared" si="1"/>
        <v>39082</v>
      </c>
      <c r="AD63" s="63">
        <f t="shared" si="5"/>
        <v>0</v>
      </c>
    </row>
    <row r="64" spans="1:30" ht="9" customHeight="1" x14ac:dyDescent="0.2">
      <c r="A64" s="21">
        <v>39447</v>
      </c>
      <c r="B64" s="17">
        <v>1.5</v>
      </c>
      <c r="C64" s="17">
        <v>1.5</v>
      </c>
      <c r="D64" s="17">
        <v>1.5</v>
      </c>
      <c r="E64" s="17">
        <v>1.4</v>
      </c>
      <c r="F64" s="17">
        <v>1.4</v>
      </c>
      <c r="G64" s="17">
        <v>1.6</v>
      </c>
      <c r="H64" s="17">
        <v>1.6</v>
      </c>
      <c r="I64" s="17">
        <v>1.6</v>
      </c>
      <c r="J64" s="17">
        <v>1.6</v>
      </c>
      <c r="K64" s="17">
        <v>2</v>
      </c>
      <c r="L64" s="17">
        <v>2.2999999999999998</v>
      </c>
      <c r="M64" s="17">
        <v>2.6</v>
      </c>
      <c r="N64" s="70">
        <f t="shared" si="3"/>
        <v>39447</v>
      </c>
      <c r="O64" s="25">
        <f t="shared" si="4"/>
        <v>0</v>
      </c>
      <c r="Q64" s="58">
        <v>1.3660000000000001</v>
      </c>
      <c r="R64" s="58">
        <v>1.363</v>
      </c>
      <c r="S64" s="58">
        <v>1.361</v>
      </c>
      <c r="T64" s="58">
        <v>1.359</v>
      </c>
      <c r="U64" s="58">
        <v>1.355</v>
      </c>
      <c r="V64" s="58">
        <v>1.3520000000000001</v>
      </c>
      <c r="W64" s="58">
        <v>1.349</v>
      </c>
      <c r="X64" s="58">
        <v>1.3460000000000001</v>
      </c>
      <c r="Y64" s="58">
        <v>1.3460000000000001</v>
      </c>
      <c r="Z64" s="58">
        <v>1.3420000000000001</v>
      </c>
      <c r="AA64" s="58">
        <v>1.337</v>
      </c>
      <c r="AB64" s="58">
        <v>1.3320000000000001</v>
      </c>
      <c r="AC64" s="70">
        <f t="shared" si="1"/>
        <v>39447</v>
      </c>
      <c r="AD64" s="63">
        <f t="shared" si="5"/>
        <v>0</v>
      </c>
    </row>
    <row r="65" spans="1:30" ht="9" customHeight="1" x14ac:dyDescent="0.2">
      <c r="A65" s="21">
        <v>39813</v>
      </c>
      <c r="B65" s="17">
        <v>2.9</v>
      </c>
      <c r="C65" s="17">
        <v>2.9</v>
      </c>
      <c r="D65" s="17">
        <v>3.3</v>
      </c>
      <c r="E65" s="17">
        <v>3.3</v>
      </c>
      <c r="F65" s="17">
        <v>3.5</v>
      </c>
      <c r="G65" s="17">
        <v>3.8</v>
      </c>
      <c r="H65" s="17">
        <v>4</v>
      </c>
      <c r="I65" s="17">
        <v>3.9</v>
      </c>
      <c r="J65" s="17">
        <v>3.7</v>
      </c>
      <c r="K65" s="17">
        <v>3.4</v>
      </c>
      <c r="L65" s="17">
        <v>2.6</v>
      </c>
      <c r="M65" s="17">
        <v>2</v>
      </c>
      <c r="N65" s="70">
        <f t="shared" si="3"/>
        <v>39813</v>
      </c>
      <c r="O65" s="25">
        <f t="shared" si="4"/>
        <v>0</v>
      </c>
      <c r="Q65" s="58">
        <v>1.3280000000000001</v>
      </c>
      <c r="R65" s="58">
        <v>1.325</v>
      </c>
      <c r="S65" s="58">
        <v>1.3180000000000001</v>
      </c>
      <c r="T65" s="58">
        <v>1.3149999999999999</v>
      </c>
      <c r="U65" s="58">
        <v>1.3080000000000001</v>
      </c>
      <c r="V65" s="58">
        <v>1.302</v>
      </c>
      <c r="W65" s="58">
        <v>1.2969999999999999</v>
      </c>
      <c r="X65" s="58">
        <v>1.296</v>
      </c>
      <c r="Y65" s="58">
        <v>1.2989999999999999</v>
      </c>
      <c r="Z65" s="58">
        <v>1.2989999999999999</v>
      </c>
      <c r="AA65" s="58">
        <v>1.3029999999999999</v>
      </c>
      <c r="AB65" s="58">
        <v>1.3049999999999999</v>
      </c>
      <c r="AC65" s="70">
        <f t="shared" si="1"/>
        <v>39813</v>
      </c>
      <c r="AD65" s="63">
        <f t="shared" si="5"/>
        <v>0</v>
      </c>
    </row>
    <row r="66" spans="1:30" ht="9" customHeight="1" x14ac:dyDescent="0.2">
      <c r="A66" s="21">
        <v>40178</v>
      </c>
      <c r="B66" s="17">
        <v>1.5</v>
      </c>
      <c r="C66" s="17">
        <v>1.5</v>
      </c>
      <c r="D66" s="17">
        <v>1</v>
      </c>
      <c r="E66" s="17">
        <v>1</v>
      </c>
      <c r="F66" s="17">
        <v>0.7</v>
      </c>
      <c r="G66" s="17">
        <v>0.4</v>
      </c>
      <c r="H66" s="17">
        <v>-0.1</v>
      </c>
      <c r="I66" s="17">
        <v>0.2</v>
      </c>
      <c r="J66" s="17">
        <v>0.1</v>
      </c>
      <c r="K66" s="17">
        <v>0.2</v>
      </c>
      <c r="L66" s="17">
        <v>0.7</v>
      </c>
      <c r="M66" s="17">
        <v>1</v>
      </c>
      <c r="N66" s="70">
        <f t="shared" si="3"/>
        <v>40178</v>
      </c>
      <c r="O66" s="25">
        <f t="shared" si="4"/>
        <v>0</v>
      </c>
      <c r="Q66" s="58">
        <v>1.3080000000000001</v>
      </c>
      <c r="R66" s="58">
        <v>1.3049999999999999</v>
      </c>
      <c r="S66" s="58">
        <v>1.3049999999999999</v>
      </c>
      <c r="T66" s="58">
        <v>1.302</v>
      </c>
      <c r="U66" s="58">
        <v>1.3</v>
      </c>
      <c r="V66" s="58">
        <v>1.298</v>
      </c>
      <c r="W66" s="58">
        <v>1.298</v>
      </c>
      <c r="X66" s="58">
        <v>1.2929999999999999</v>
      </c>
      <c r="Y66" s="58">
        <v>1.2969999999999999</v>
      </c>
      <c r="Z66" s="58">
        <v>1.296</v>
      </c>
      <c r="AA66" s="58">
        <v>1.2949999999999999</v>
      </c>
      <c r="AB66" s="58">
        <v>1.2929999999999999</v>
      </c>
      <c r="AC66" s="70">
        <f t="shared" si="1"/>
        <v>40178</v>
      </c>
      <c r="AD66" s="63">
        <f t="shared" si="5"/>
        <v>0</v>
      </c>
    </row>
    <row r="67" spans="1:30" ht="9" customHeight="1" x14ac:dyDescent="0.2">
      <c r="A67" s="21">
        <v>40543</v>
      </c>
      <c r="B67" s="17">
        <v>1.3</v>
      </c>
      <c r="C67" s="17">
        <v>1.3</v>
      </c>
      <c r="D67" s="17">
        <v>1.5</v>
      </c>
      <c r="E67" s="17">
        <v>1.6</v>
      </c>
      <c r="F67" s="17">
        <v>1.5</v>
      </c>
      <c r="G67" s="17">
        <v>1.3</v>
      </c>
      <c r="H67" s="17">
        <v>1.7</v>
      </c>
      <c r="I67" s="17">
        <v>1.5</v>
      </c>
      <c r="J67" s="17">
        <v>1.6</v>
      </c>
      <c r="K67" s="17">
        <v>1.7</v>
      </c>
      <c r="L67" s="17">
        <v>1.7</v>
      </c>
      <c r="M67" s="17">
        <v>1.9</v>
      </c>
      <c r="N67" s="70">
        <f t="shared" si="3"/>
        <v>40543</v>
      </c>
      <c r="O67" s="25">
        <f t="shared" si="4"/>
        <v>0</v>
      </c>
      <c r="Q67" s="58">
        <v>1.2909999999999999</v>
      </c>
      <c r="R67" s="58">
        <v>1.2889999999999999</v>
      </c>
      <c r="S67" s="58">
        <v>1.286</v>
      </c>
      <c r="T67" s="58">
        <v>1.282</v>
      </c>
      <c r="U67" s="58">
        <v>1.2809999999999999</v>
      </c>
      <c r="V67" s="58">
        <v>1.2809999999999999</v>
      </c>
      <c r="W67" s="58">
        <v>1.276</v>
      </c>
      <c r="X67" s="58">
        <v>1.2729999999999999</v>
      </c>
      <c r="Y67" s="58">
        <v>1.2769999999999999</v>
      </c>
      <c r="Z67" s="58">
        <v>1.274</v>
      </c>
      <c r="AA67" s="58">
        <v>1.2729999999999999</v>
      </c>
      <c r="AB67" s="58">
        <v>1.2689999999999999</v>
      </c>
      <c r="AC67" s="70">
        <f t="shared" si="1"/>
        <v>40543</v>
      </c>
      <c r="AD67" s="63">
        <f t="shared" si="5"/>
        <v>0</v>
      </c>
    </row>
    <row r="68" spans="1:30" ht="9" customHeight="1" x14ac:dyDescent="0.2">
      <c r="A68" s="21">
        <v>40908</v>
      </c>
      <c r="B68" s="17">
        <v>2.2000000000000002</v>
      </c>
      <c r="C68" s="17">
        <v>2.2999999999999998</v>
      </c>
      <c r="D68" s="17">
        <v>2.5</v>
      </c>
      <c r="E68" s="17">
        <v>2.6</v>
      </c>
      <c r="F68" s="17">
        <v>2.6</v>
      </c>
      <c r="G68" s="17">
        <v>2.7</v>
      </c>
      <c r="H68" s="17">
        <v>2.7</v>
      </c>
      <c r="I68" s="17">
        <v>2.8</v>
      </c>
      <c r="J68" s="17">
        <v>3</v>
      </c>
      <c r="K68" s="17">
        <v>3.2</v>
      </c>
      <c r="L68" s="17">
        <v>3.2</v>
      </c>
      <c r="M68" s="17">
        <v>3.2</v>
      </c>
      <c r="N68" s="70">
        <f t="shared" si="3"/>
        <v>40908</v>
      </c>
      <c r="O68" s="25">
        <f t="shared" si="4"/>
        <v>0</v>
      </c>
      <c r="Q68" s="58">
        <v>1.264</v>
      </c>
      <c r="R68" s="58">
        <v>1.26</v>
      </c>
      <c r="S68" s="58">
        <v>1.2549999999999999</v>
      </c>
      <c r="T68" s="58">
        <v>1.2490000000000001</v>
      </c>
      <c r="U68" s="58">
        <v>1.248</v>
      </c>
      <c r="V68" s="58">
        <v>1.246</v>
      </c>
      <c r="W68" s="58">
        <v>1.2430000000000001</v>
      </c>
      <c r="X68" s="58">
        <v>1.2390000000000001</v>
      </c>
      <c r="Y68" s="58">
        <v>1.2390000000000001</v>
      </c>
      <c r="Z68" s="58">
        <v>1.234</v>
      </c>
      <c r="AA68" s="58">
        <v>1.2330000000000001</v>
      </c>
      <c r="AB68" s="58">
        <v>1.23</v>
      </c>
      <c r="AC68" s="70">
        <f t="shared" si="1"/>
        <v>40908</v>
      </c>
      <c r="AD68" s="63">
        <f t="shared" si="5"/>
        <v>0</v>
      </c>
    </row>
    <row r="69" spans="1:30" ht="9" customHeight="1" x14ac:dyDescent="0.2">
      <c r="A69" s="21">
        <v>41274</v>
      </c>
      <c r="B69" s="17">
        <v>3.2</v>
      </c>
      <c r="C69" s="17">
        <v>3.3</v>
      </c>
      <c r="D69" s="17">
        <v>3.2</v>
      </c>
      <c r="E69" s="17">
        <v>3.2</v>
      </c>
      <c r="F69" s="17">
        <v>3</v>
      </c>
      <c r="G69" s="17">
        <v>3.1</v>
      </c>
      <c r="H69" s="17">
        <v>2.9</v>
      </c>
      <c r="I69" s="17">
        <v>3.1</v>
      </c>
      <c r="J69" s="17">
        <v>3.1</v>
      </c>
      <c r="K69" s="17">
        <v>2.7</v>
      </c>
      <c r="L69" s="17">
        <v>2.4</v>
      </c>
      <c r="M69" s="17">
        <v>2.4</v>
      </c>
      <c r="N69" s="70">
        <f t="shared" si="3"/>
        <v>41274</v>
      </c>
      <c r="O69" s="25">
        <f t="shared" ref="O69:O82" si="6">IF(YEAR($G$101)&lt;&gt;YEAR(A69),0,IF(MONTH($G$101)=1,B69,IF(MONTH($G$101)=2,C69,IF(MONTH($G$101)=3,D69,IF(MONTH($G$101)=4,E69,IF(MONTH($G$101)=5,F69,IF(MONTH($G$101)=6,G69,IF(MONTH($G$101)=7,H69,IF(MONTH($G$101)=8,I69,IF(MONTH($G$101)=9,J69,IF(MONTH($G$101)=10,K69,IF(MONTH($G$101)=11,L69,IF(MONTH($G$101)=12,M69,0)))))))))))))</f>
        <v>0</v>
      </c>
      <c r="Q69" s="58">
        <v>1.2250000000000001</v>
      </c>
      <c r="R69" s="58">
        <v>1.22</v>
      </c>
      <c r="S69" s="58">
        <v>1.216</v>
      </c>
      <c r="T69" s="58">
        <v>1.21</v>
      </c>
      <c r="U69" s="58">
        <v>1.2110000000000001</v>
      </c>
      <c r="V69" s="58">
        <v>1.2090000000000001</v>
      </c>
      <c r="W69" s="58">
        <v>1.208</v>
      </c>
      <c r="X69" s="58">
        <v>1.202</v>
      </c>
      <c r="Y69" s="58">
        <v>1.202</v>
      </c>
      <c r="Z69" s="58">
        <v>1.202</v>
      </c>
      <c r="AA69" s="58">
        <v>1.204</v>
      </c>
      <c r="AB69" s="58">
        <v>1.2010000000000001</v>
      </c>
      <c r="AC69" s="70">
        <f t="shared" ref="AC69:AC82" si="7">A69</f>
        <v>41274</v>
      </c>
      <c r="AD69" s="63">
        <f t="shared" ref="AD69:AD82" si="8">IF(YEAR($D$108)&lt;&gt;YEAR(AC69),0,IF(MONTH($D$108)=1,Q69,IF(MONTH($D$108)=2,R69,IF(MONTH($D$108)=3,S69,IF(MONTH($D$108)=4,T69,IF(MONTH($D$108)=5,U69,IF(MONTH($D$108)=6,V69,IF(MONTH($D$108)=7,W69,IF(MONTH($D$108)=8,X69,IF(MONTH($D$108)=9,Y69,IF(MONTH($D$108)=10,Z69,IF(MONTH($D$108)=11,AA69,IF(MONTH($D$108)=12,AB69,0)))))))))))))</f>
        <v>0</v>
      </c>
    </row>
    <row r="70" spans="1:30" ht="9" customHeight="1" x14ac:dyDescent="0.2">
      <c r="A70" s="21">
        <v>41639</v>
      </c>
      <c r="B70" s="17">
        <v>2.2000000000000002</v>
      </c>
      <c r="C70" s="17">
        <v>1.8</v>
      </c>
      <c r="D70" s="17">
        <v>1.6</v>
      </c>
      <c r="E70" s="17">
        <v>1.1000000000000001</v>
      </c>
      <c r="F70" s="17">
        <v>1.2</v>
      </c>
      <c r="G70" s="17">
        <v>1.2</v>
      </c>
      <c r="H70" s="17">
        <v>1.2</v>
      </c>
      <c r="I70" s="17">
        <v>1.1000000000000001</v>
      </c>
      <c r="J70" s="17">
        <v>0.8</v>
      </c>
      <c r="K70" s="17">
        <v>0.7</v>
      </c>
      <c r="L70" s="17">
        <v>0.6</v>
      </c>
      <c r="M70" s="17">
        <v>0.6</v>
      </c>
      <c r="N70" s="70">
        <f t="shared" ref="N70:N82" si="9">A70</f>
        <v>41639</v>
      </c>
      <c r="O70" s="25">
        <f t="shared" si="6"/>
        <v>0</v>
      </c>
      <c r="Q70" s="58">
        <v>1.198</v>
      </c>
      <c r="R70" s="58">
        <v>1.198</v>
      </c>
      <c r="S70" s="58">
        <v>1.196</v>
      </c>
      <c r="T70" s="58">
        <v>1.196</v>
      </c>
      <c r="U70" s="58">
        <v>1.196</v>
      </c>
      <c r="V70" s="58">
        <v>1.194</v>
      </c>
      <c r="W70" s="58">
        <v>1.1930000000000001</v>
      </c>
      <c r="X70" s="58">
        <v>1.1879999999999999</v>
      </c>
      <c r="Y70" s="58">
        <v>1.1930000000000001</v>
      </c>
      <c r="Z70" s="58">
        <v>1.194</v>
      </c>
      <c r="AA70" s="58">
        <v>1.1970000000000001</v>
      </c>
      <c r="AB70" s="58">
        <v>1.194</v>
      </c>
      <c r="AC70" s="70">
        <f t="shared" si="7"/>
        <v>41639</v>
      </c>
      <c r="AD70" s="63">
        <f t="shared" si="8"/>
        <v>0</v>
      </c>
    </row>
    <row r="71" spans="1:30" ht="9" customHeight="1" x14ac:dyDescent="0.2">
      <c r="A71" s="21">
        <v>42004</v>
      </c>
      <c r="B71" s="17">
        <v>0.6</v>
      </c>
      <c r="C71" s="17">
        <v>0.5</v>
      </c>
      <c r="D71" s="17">
        <v>0.3</v>
      </c>
      <c r="E71" s="17">
        <v>0.5</v>
      </c>
      <c r="F71" s="17">
        <v>0.4</v>
      </c>
      <c r="G71" s="17">
        <v>0.3</v>
      </c>
      <c r="H71" s="17">
        <v>0.1</v>
      </c>
      <c r="I71" s="17">
        <v>-0.1</v>
      </c>
      <c r="J71" s="17">
        <v>-0.1</v>
      </c>
      <c r="K71" s="17">
        <v>0.1</v>
      </c>
      <c r="L71" s="17">
        <v>0.2</v>
      </c>
      <c r="M71" s="17">
        <v>-0.1</v>
      </c>
      <c r="N71" s="70">
        <f t="shared" si="9"/>
        <v>42004</v>
      </c>
      <c r="O71" s="25">
        <f t="shared" si="6"/>
        <v>0</v>
      </c>
      <c r="Q71" s="58">
        <v>1.1919999999999999</v>
      </c>
      <c r="R71" s="58">
        <v>1.1930000000000001</v>
      </c>
      <c r="S71" s="58">
        <v>1.1930000000000001</v>
      </c>
      <c r="T71" s="58">
        <v>1.1910000000000001</v>
      </c>
      <c r="U71" s="58">
        <v>1.1919999999999999</v>
      </c>
      <c r="V71" s="58">
        <v>1.1910000000000001</v>
      </c>
      <c r="W71" s="58">
        <v>1.1919999999999999</v>
      </c>
      <c r="X71" s="58">
        <v>1.19</v>
      </c>
      <c r="Y71" s="58">
        <v>1.194</v>
      </c>
      <c r="Z71" s="58">
        <v>1.1930000000000001</v>
      </c>
      <c r="AA71" s="58">
        <v>1.1950000000000001</v>
      </c>
      <c r="AB71" s="58">
        <v>1.1950000000000001</v>
      </c>
      <c r="AC71" s="70">
        <f t="shared" si="7"/>
        <v>42004</v>
      </c>
      <c r="AD71" s="63">
        <f t="shared" si="8"/>
        <v>0</v>
      </c>
    </row>
    <row r="72" spans="1:30" ht="9" customHeight="1" x14ac:dyDescent="0.2">
      <c r="A72" s="21">
        <v>42369</v>
      </c>
      <c r="B72" s="17">
        <v>-0.7</v>
      </c>
      <c r="C72" s="17">
        <v>-0.4</v>
      </c>
      <c r="D72" s="17">
        <v>-0.2</v>
      </c>
      <c r="E72" s="17">
        <v>-0.3</v>
      </c>
      <c r="F72" s="17">
        <v>-0.1</v>
      </c>
      <c r="G72" s="17">
        <v>-0.1</v>
      </c>
      <c r="H72" s="17">
        <v>-0.1</v>
      </c>
      <c r="I72" s="17">
        <v>-0.1</v>
      </c>
      <c r="J72" s="17">
        <v>-0.1</v>
      </c>
      <c r="K72" s="17">
        <v>0</v>
      </c>
      <c r="L72" s="17">
        <v>0</v>
      </c>
      <c r="M72" s="17">
        <v>0</v>
      </c>
      <c r="N72" s="70">
        <f t="shared" si="9"/>
        <v>42369</v>
      </c>
      <c r="O72" s="25">
        <f t="shared" si="6"/>
        <v>0</v>
      </c>
      <c r="Q72" s="58">
        <v>1.2010000000000001</v>
      </c>
      <c r="R72" s="58">
        <v>1.1970000000000001</v>
      </c>
      <c r="S72" s="58">
        <v>1.1950000000000001</v>
      </c>
      <c r="T72" s="58">
        <v>1.194</v>
      </c>
      <c r="U72" s="58">
        <v>1.1930000000000001</v>
      </c>
      <c r="V72" s="58">
        <v>1.1919999999999999</v>
      </c>
      <c r="W72" s="58">
        <v>1.1930000000000001</v>
      </c>
      <c r="X72" s="58">
        <v>1.1910000000000001</v>
      </c>
      <c r="Y72" s="58">
        <v>1.1950000000000001</v>
      </c>
      <c r="Z72" s="58">
        <v>1.1930000000000001</v>
      </c>
      <c r="AA72" s="58">
        <v>1.1950000000000001</v>
      </c>
      <c r="AB72" s="58">
        <v>1.1950000000000001</v>
      </c>
      <c r="AC72" s="70">
        <f t="shared" si="7"/>
        <v>42369</v>
      </c>
      <c r="AD72" s="63">
        <f t="shared" si="8"/>
        <v>0</v>
      </c>
    </row>
    <row r="73" spans="1:30" ht="9" customHeight="1" x14ac:dyDescent="0.2">
      <c r="A73" s="21">
        <v>42735</v>
      </c>
      <c r="B73" s="17">
        <v>0.3</v>
      </c>
      <c r="C73" s="17">
        <v>-0.2</v>
      </c>
      <c r="D73" s="17">
        <v>-0.3</v>
      </c>
      <c r="E73" s="17">
        <v>-0.4</v>
      </c>
      <c r="F73" s="17">
        <v>-0.4</v>
      </c>
      <c r="G73" s="17">
        <v>-0.3</v>
      </c>
      <c r="H73" s="17">
        <v>-0.1</v>
      </c>
      <c r="I73" s="17">
        <v>-0.1</v>
      </c>
      <c r="J73" s="17">
        <v>0.1</v>
      </c>
      <c r="K73" s="17">
        <v>-0.1</v>
      </c>
      <c r="L73" s="17">
        <v>0.1</v>
      </c>
      <c r="M73" s="17">
        <v>0.4</v>
      </c>
      <c r="N73" s="70">
        <f t="shared" si="9"/>
        <v>42735</v>
      </c>
      <c r="O73" s="25">
        <f t="shared" si="6"/>
        <v>0</v>
      </c>
      <c r="Q73" s="58">
        <v>1.198</v>
      </c>
      <c r="R73" s="58">
        <v>1.2</v>
      </c>
      <c r="S73" s="58">
        <v>1.1990000000000001</v>
      </c>
      <c r="T73" s="58">
        <v>1.1990000000000001</v>
      </c>
      <c r="U73" s="58">
        <v>1.198</v>
      </c>
      <c r="V73" s="58">
        <v>1.1950000000000001</v>
      </c>
      <c r="W73" s="58">
        <v>1.194</v>
      </c>
      <c r="X73" s="58">
        <v>1.1919999999999999</v>
      </c>
      <c r="Y73" s="58">
        <v>1.194</v>
      </c>
      <c r="Z73" s="58">
        <v>1.194</v>
      </c>
      <c r="AA73" s="58">
        <v>1.194</v>
      </c>
      <c r="AB73" s="58">
        <v>1.19</v>
      </c>
      <c r="AC73" s="70">
        <f t="shared" si="7"/>
        <v>42735</v>
      </c>
      <c r="AD73" s="63">
        <f t="shared" si="8"/>
        <v>0</v>
      </c>
    </row>
    <row r="74" spans="1:30" ht="9" customHeight="1" x14ac:dyDescent="0.2">
      <c r="A74" s="21">
        <v>43100</v>
      </c>
      <c r="B74" s="17">
        <v>0.9</v>
      </c>
      <c r="C74" s="17">
        <v>1.5</v>
      </c>
      <c r="D74" s="17">
        <v>1.4</v>
      </c>
      <c r="E74" s="17">
        <v>1.7</v>
      </c>
      <c r="F74" s="17">
        <v>1.4</v>
      </c>
      <c r="G74" s="17">
        <v>1.1000000000000001</v>
      </c>
      <c r="H74" s="17">
        <v>1</v>
      </c>
      <c r="I74" s="17">
        <v>1.2</v>
      </c>
      <c r="J74" s="17">
        <v>1.1000000000000001</v>
      </c>
      <c r="K74" s="17">
        <v>0.9</v>
      </c>
      <c r="L74" s="17">
        <v>0.8</v>
      </c>
      <c r="M74" s="17">
        <v>0.8</v>
      </c>
      <c r="N74" s="70">
        <f t="shared" si="9"/>
        <v>43100</v>
      </c>
      <c r="O74" s="25">
        <f t="shared" si="6"/>
        <v>0</v>
      </c>
      <c r="Q74" s="58">
        <v>1.1870000000000001</v>
      </c>
      <c r="R74" s="58">
        <v>1.1819999999999999</v>
      </c>
      <c r="S74" s="58">
        <v>1.1819999999999999</v>
      </c>
      <c r="T74" s="58">
        <v>1.179</v>
      </c>
      <c r="U74" s="58">
        <v>1.181</v>
      </c>
      <c r="V74" s="58">
        <v>1.1819999999999999</v>
      </c>
      <c r="W74" s="58">
        <v>1.1819999999999999</v>
      </c>
      <c r="X74" s="58">
        <v>1.1779999999999999</v>
      </c>
      <c r="Y74" s="58">
        <v>1.181</v>
      </c>
      <c r="Z74" s="58">
        <v>1.1830000000000001</v>
      </c>
      <c r="AA74" s="58">
        <v>1.1850000000000001</v>
      </c>
      <c r="AB74" s="58">
        <v>1.181</v>
      </c>
      <c r="AC74" s="70">
        <f t="shared" si="7"/>
        <v>43100</v>
      </c>
      <c r="AD74" s="63">
        <f t="shared" si="8"/>
        <v>0</v>
      </c>
    </row>
    <row r="75" spans="1:30" ht="9" customHeight="1" x14ac:dyDescent="0.2">
      <c r="A75" s="21">
        <v>43465</v>
      </c>
      <c r="B75" s="17">
        <v>0.9</v>
      </c>
      <c r="C75" s="17">
        <v>0.5</v>
      </c>
      <c r="D75" s="17">
        <v>0.7</v>
      </c>
      <c r="E75" s="17">
        <v>0.4</v>
      </c>
      <c r="F75" s="17">
        <v>0.9</v>
      </c>
      <c r="G75" s="17">
        <v>1.2</v>
      </c>
      <c r="H75" s="17">
        <v>1.5</v>
      </c>
      <c r="I75" s="17">
        <v>1.5</v>
      </c>
      <c r="J75" s="17">
        <v>1.3</v>
      </c>
      <c r="K75" s="17">
        <v>1.5</v>
      </c>
      <c r="L75" s="17">
        <v>1.4</v>
      </c>
      <c r="M75" s="17">
        <v>1</v>
      </c>
      <c r="N75" s="70">
        <f t="shared" si="9"/>
        <v>43465</v>
      </c>
      <c r="O75" s="25">
        <f t="shared" si="6"/>
        <v>0</v>
      </c>
      <c r="Q75" s="58">
        <v>1.1759999999999999</v>
      </c>
      <c r="R75" s="58">
        <v>1.1759999999999999</v>
      </c>
      <c r="S75" s="58">
        <v>1.1739999999999999</v>
      </c>
      <c r="T75" s="58">
        <v>1.1739999999999999</v>
      </c>
      <c r="U75" s="58">
        <v>1.171</v>
      </c>
      <c r="V75" s="58">
        <v>1.1679999999999999</v>
      </c>
      <c r="W75" s="58">
        <v>1.165</v>
      </c>
      <c r="X75" s="58">
        <v>1.1599999999999999</v>
      </c>
      <c r="Y75" s="58">
        <v>1.1659999999999999</v>
      </c>
      <c r="Z75" s="58">
        <v>1.1659999999999999</v>
      </c>
      <c r="AA75" s="58">
        <v>1.1679999999999999</v>
      </c>
      <c r="AB75" s="58">
        <v>1.169</v>
      </c>
      <c r="AC75" s="70">
        <f t="shared" si="7"/>
        <v>43465</v>
      </c>
      <c r="AD75" s="63">
        <f t="shared" si="8"/>
        <v>0</v>
      </c>
    </row>
    <row r="76" spans="1:30" ht="9" customHeight="1" x14ac:dyDescent="0.2">
      <c r="A76" s="21">
        <v>43830</v>
      </c>
      <c r="B76" s="17">
        <v>0.7</v>
      </c>
      <c r="C76" s="17">
        <v>0.8</v>
      </c>
      <c r="D76" s="17">
        <v>0.8</v>
      </c>
      <c r="E76" s="17">
        <v>0.9</v>
      </c>
      <c r="F76" s="17">
        <v>0.7</v>
      </c>
      <c r="G76" s="17">
        <v>0.5</v>
      </c>
      <c r="H76" s="17">
        <v>0.2</v>
      </c>
      <c r="I76" s="17">
        <v>0.3</v>
      </c>
      <c r="J76" s="17">
        <v>0.1</v>
      </c>
      <c r="K76" s="17">
        <v>0</v>
      </c>
      <c r="L76" s="17">
        <v>0.1</v>
      </c>
      <c r="M76" s="17">
        <v>0.4</v>
      </c>
      <c r="N76" s="70">
        <f t="shared" si="9"/>
        <v>43830</v>
      </c>
      <c r="O76" s="25">
        <f t="shared" si="6"/>
        <v>0</v>
      </c>
      <c r="Q76" s="58">
        <v>1.1679999999999999</v>
      </c>
      <c r="R76" s="58">
        <v>1.167</v>
      </c>
      <c r="S76" s="58">
        <v>1.165</v>
      </c>
      <c r="T76" s="58">
        <v>1.1639999999999999</v>
      </c>
      <c r="U76" s="58">
        <v>1.163</v>
      </c>
      <c r="V76" s="58">
        <v>1.163</v>
      </c>
      <c r="W76" s="58">
        <v>1.163</v>
      </c>
      <c r="X76" s="58">
        <v>1.157</v>
      </c>
      <c r="Y76" s="58">
        <v>1.165</v>
      </c>
      <c r="Z76" s="58">
        <v>1.1659999999999999</v>
      </c>
      <c r="AA76" s="58">
        <v>1.167</v>
      </c>
      <c r="AB76" s="58">
        <v>1.165</v>
      </c>
      <c r="AC76" s="70">
        <f t="shared" si="7"/>
        <v>43830</v>
      </c>
      <c r="AD76" s="63">
        <f t="shared" si="8"/>
        <v>0</v>
      </c>
    </row>
    <row r="77" spans="1:30" ht="9" customHeight="1" x14ac:dyDescent="0.2">
      <c r="A77" s="21">
        <v>44196</v>
      </c>
      <c r="B77" s="18">
        <v>0.5</v>
      </c>
      <c r="C77" s="18">
        <v>0.2</v>
      </c>
      <c r="D77" s="18">
        <v>0.1</v>
      </c>
      <c r="E77" s="18">
        <v>-0.1</v>
      </c>
      <c r="F77" s="18">
        <v>-0.4</v>
      </c>
      <c r="G77" s="18">
        <v>-0.3</v>
      </c>
      <c r="H77" s="18">
        <v>-0.4</v>
      </c>
      <c r="I77" s="18">
        <v>-0.7</v>
      </c>
      <c r="J77" s="18">
        <v>-0.6</v>
      </c>
      <c r="K77" s="18">
        <v>-0.4</v>
      </c>
      <c r="L77" s="18">
        <v>-0.3</v>
      </c>
      <c r="M77" s="18">
        <v>-0.2</v>
      </c>
      <c r="N77" s="70">
        <f t="shared" si="9"/>
        <v>44196</v>
      </c>
      <c r="O77" s="25">
        <f t="shared" si="6"/>
        <v>0</v>
      </c>
      <c r="Q77" s="59">
        <v>1.163</v>
      </c>
      <c r="R77" s="59">
        <v>1.165</v>
      </c>
      <c r="S77" s="59">
        <v>1.1639999999999999</v>
      </c>
      <c r="T77" s="59">
        <v>1.165</v>
      </c>
      <c r="U77" s="59">
        <v>1.167</v>
      </c>
      <c r="V77" s="59">
        <v>1.1659999999999999</v>
      </c>
      <c r="W77" s="59">
        <v>1.167</v>
      </c>
      <c r="X77" s="59">
        <v>1.165</v>
      </c>
      <c r="Y77" s="59">
        <v>1.1719999999999999</v>
      </c>
      <c r="Z77" s="59">
        <v>1.171</v>
      </c>
      <c r="AA77" s="59">
        <v>1.171</v>
      </c>
      <c r="AB77" s="59">
        <v>1.167</v>
      </c>
      <c r="AC77" s="70">
        <f t="shared" si="7"/>
        <v>44196</v>
      </c>
      <c r="AD77" s="63">
        <f t="shared" si="8"/>
        <v>0</v>
      </c>
    </row>
    <row r="78" spans="1:30" ht="9" customHeight="1" x14ac:dyDescent="0.2">
      <c r="A78" s="21">
        <v>44197</v>
      </c>
      <c r="B78" s="18">
        <v>0.2</v>
      </c>
      <c r="C78" s="18">
        <v>0.5</v>
      </c>
      <c r="D78" s="18">
        <v>0.7</v>
      </c>
      <c r="E78" s="18">
        <v>1.2</v>
      </c>
      <c r="F78" s="18">
        <v>1.3</v>
      </c>
      <c r="G78" s="18">
        <v>1.4</v>
      </c>
      <c r="H78" s="18">
        <v>1.9</v>
      </c>
      <c r="I78" s="18">
        <v>2.1</v>
      </c>
      <c r="J78" s="18">
        <v>2.6</v>
      </c>
      <c r="K78" s="18">
        <v>3</v>
      </c>
      <c r="L78" s="18">
        <v>3.6</v>
      </c>
      <c r="M78" s="18">
        <v>3.8</v>
      </c>
      <c r="N78" s="70">
        <f t="shared" si="9"/>
        <v>44197</v>
      </c>
      <c r="O78" s="25">
        <f t="shared" si="6"/>
        <v>0</v>
      </c>
      <c r="Q78" s="59">
        <v>1.1599999999999999</v>
      </c>
      <c r="R78" s="59">
        <v>1.159</v>
      </c>
      <c r="S78" s="59">
        <v>1.1559999999999999</v>
      </c>
      <c r="T78" s="59">
        <v>1.151</v>
      </c>
      <c r="U78" s="59">
        <v>1.153</v>
      </c>
      <c r="V78" s="59">
        <v>1.1499999999999999</v>
      </c>
      <c r="W78" s="59">
        <v>1.1459999999999999</v>
      </c>
      <c r="X78" s="59">
        <v>1.1399999999999999</v>
      </c>
      <c r="Y78" s="59">
        <v>1.143</v>
      </c>
      <c r="Z78" s="59">
        <v>1.1359999999999999</v>
      </c>
      <c r="AA78" s="59">
        <v>1.1299999999999999</v>
      </c>
      <c r="AB78" s="59">
        <v>1.1240000000000001</v>
      </c>
      <c r="AC78" s="70">
        <f t="shared" si="7"/>
        <v>44197</v>
      </c>
      <c r="AD78" s="63">
        <f t="shared" si="8"/>
        <v>0</v>
      </c>
    </row>
    <row r="79" spans="1:30" ht="9" customHeight="1" x14ac:dyDescent="0.2">
      <c r="A79" s="21">
        <v>44562</v>
      </c>
      <c r="B79" s="18">
        <v>4.7</v>
      </c>
      <c r="C79" s="18">
        <v>5.6</v>
      </c>
      <c r="D79" s="18">
        <v>6.4</v>
      </c>
      <c r="E79" s="18">
        <v>5.8</v>
      </c>
      <c r="F79" s="18">
        <v>6.8</v>
      </c>
      <c r="G79" s="18">
        <v>7.8</v>
      </c>
      <c r="H79" s="18">
        <v>7.8</v>
      </c>
      <c r="I79" s="18">
        <v>8.1</v>
      </c>
      <c r="J79" s="18">
        <v>8.6</v>
      </c>
      <c r="K79" s="18">
        <v>11.5</v>
      </c>
      <c r="L79" s="18">
        <v>11.5</v>
      </c>
      <c r="M79" s="18">
        <v>11.3</v>
      </c>
      <c r="N79" s="70">
        <f t="shared" si="9"/>
        <v>44562</v>
      </c>
      <c r="O79" s="25">
        <f t="shared" si="6"/>
        <v>0</v>
      </c>
      <c r="Q79" s="59">
        <v>1.109</v>
      </c>
      <c r="R79" s="59">
        <v>1.097</v>
      </c>
      <c r="S79" s="59">
        <v>1.0860000000000001</v>
      </c>
      <c r="T79" s="59">
        <v>1.0880000000000001</v>
      </c>
      <c r="U79" s="59">
        <v>1.08</v>
      </c>
      <c r="V79" s="59">
        <v>1.0669999999999999</v>
      </c>
      <c r="W79" s="59">
        <v>1.0629999999999999</v>
      </c>
      <c r="X79" s="59">
        <v>1.0549999999999999</v>
      </c>
      <c r="Y79" s="59">
        <v>1.052</v>
      </c>
      <c r="Z79" s="59">
        <v>1.0189999999999999</v>
      </c>
      <c r="AA79" s="59">
        <v>1.0129999999999999</v>
      </c>
      <c r="AB79" s="59">
        <v>1.01</v>
      </c>
      <c r="AC79" s="70">
        <f t="shared" si="7"/>
        <v>44562</v>
      </c>
      <c r="AD79" s="63">
        <f t="shared" si="8"/>
        <v>0</v>
      </c>
    </row>
    <row r="80" spans="1:30" ht="9" customHeight="1" x14ac:dyDescent="0.2">
      <c r="A80" s="21">
        <v>44927</v>
      </c>
      <c r="B80" s="18">
        <v>9.8000000000000007</v>
      </c>
      <c r="C80" s="18">
        <v>8.9</v>
      </c>
      <c r="D80" s="18">
        <v>7.4</v>
      </c>
      <c r="E80" s="18">
        <v>7.9</v>
      </c>
      <c r="F80" s="18">
        <v>7.2</v>
      </c>
      <c r="G80" s="18">
        <v>6</v>
      </c>
      <c r="H80" s="18">
        <v>5.7</v>
      </c>
      <c r="I80" s="18">
        <v>5.2</v>
      </c>
      <c r="J80" s="18">
        <v>5.0999999999999996</v>
      </c>
      <c r="K80" s="18">
        <v>1.7</v>
      </c>
      <c r="L80" s="18">
        <v>0.7</v>
      </c>
      <c r="M80" s="18">
        <v>0.6</v>
      </c>
      <c r="N80" s="70">
        <f t="shared" si="9"/>
        <v>44927</v>
      </c>
      <c r="O80" s="25">
        <f t="shared" si="6"/>
        <v>0</v>
      </c>
      <c r="Q80" s="59">
        <v>1.0089999999999999</v>
      </c>
      <c r="R80" s="59">
        <v>1.008</v>
      </c>
      <c r="S80" s="59">
        <v>1.012</v>
      </c>
      <c r="T80" s="59">
        <v>1.008</v>
      </c>
      <c r="U80" s="59">
        <v>1.0069999999999999</v>
      </c>
      <c r="V80" s="59">
        <v>1.0069999999999999</v>
      </c>
      <c r="W80" s="59">
        <v>1.006</v>
      </c>
      <c r="X80" s="59">
        <v>1.0029999999999999</v>
      </c>
      <c r="Y80" s="59">
        <v>1.0009999999999999</v>
      </c>
      <c r="Z80" s="59">
        <v>1.002</v>
      </c>
      <c r="AA80" s="59">
        <v>1.006</v>
      </c>
      <c r="AB80" s="59">
        <v>1.004</v>
      </c>
      <c r="AC80" s="70">
        <f t="shared" si="7"/>
        <v>44927</v>
      </c>
      <c r="AD80" s="63">
        <f t="shared" si="8"/>
        <v>0</v>
      </c>
    </row>
    <row r="81" spans="1:48" ht="9" customHeight="1" x14ac:dyDescent="0.2">
      <c r="A81" s="21">
        <v>45292</v>
      </c>
      <c r="B81" s="18">
        <v>0.8</v>
      </c>
      <c r="C81" s="18">
        <v>0.7</v>
      </c>
      <c r="D81" s="18">
        <v>1.2</v>
      </c>
      <c r="E81" s="18"/>
      <c r="F81" s="18"/>
      <c r="G81" s="18"/>
      <c r="H81" s="18"/>
      <c r="I81" s="18"/>
      <c r="J81" s="18"/>
      <c r="K81" s="18"/>
      <c r="L81" s="18"/>
      <c r="M81" s="18"/>
      <c r="N81" s="70">
        <f t="shared" si="9"/>
        <v>45292</v>
      </c>
      <c r="O81" s="25">
        <f t="shared" si="6"/>
        <v>0</v>
      </c>
      <c r="Q81" s="59">
        <v>1.0009999999999999</v>
      </c>
      <c r="R81" s="59">
        <v>1.0009999999999999</v>
      </c>
      <c r="S81" s="59">
        <v>1</v>
      </c>
      <c r="T81" s="59"/>
      <c r="U81" s="59"/>
      <c r="V81" s="59"/>
      <c r="W81" s="59"/>
      <c r="X81" s="59"/>
      <c r="Y81" s="59"/>
      <c r="Z81" s="59"/>
      <c r="AA81" s="59"/>
      <c r="AB81" s="59"/>
      <c r="AC81" s="70">
        <f t="shared" si="7"/>
        <v>45292</v>
      </c>
      <c r="AD81" s="63">
        <f t="shared" si="8"/>
        <v>1</v>
      </c>
    </row>
    <row r="82" spans="1:48" ht="9" customHeight="1" x14ac:dyDescent="0.2">
      <c r="A82" s="22">
        <v>45658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72">
        <f t="shared" si="9"/>
        <v>45658</v>
      </c>
      <c r="O82" s="26">
        <f t="shared" si="6"/>
        <v>0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71">
        <f t="shared" si="7"/>
        <v>45658</v>
      </c>
      <c r="AD82" s="68">
        <f t="shared" si="8"/>
        <v>0</v>
      </c>
    </row>
    <row r="83" spans="1:48" ht="9.9499999999999993" customHeight="1" x14ac:dyDescent="0.2">
      <c r="A83" s="27" t="s">
        <v>6</v>
      </c>
      <c r="B83" s="28" t="s">
        <v>11</v>
      </c>
      <c r="C83" s="28" t="s">
        <v>12</v>
      </c>
      <c r="D83" s="28" t="s">
        <v>13</v>
      </c>
      <c r="E83" s="28" t="s">
        <v>14</v>
      </c>
      <c r="F83" s="28" t="s">
        <v>15</v>
      </c>
      <c r="G83" s="28" t="s">
        <v>16</v>
      </c>
      <c r="H83" s="28" t="s">
        <v>17</v>
      </c>
      <c r="I83" s="28" t="s">
        <v>18</v>
      </c>
      <c r="J83" s="28" t="s">
        <v>19</v>
      </c>
      <c r="K83" s="28" t="s">
        <v>20</v>
      </c>
      <c r="L83" s="28" t="s">
        <v>21</v>
      </c>
      <c r="M83" s="28" t="s">
        <v>22</v>
      </c>
      <c r="N83" s="170" t="s">
        <v>50</v>
      </c>
      <c r="O83" s="171"/>
      <c r="Q83" s="28" t="s">
        <v>11</v>
      </c>
      <c r="R83" s="28" t="s">
        <v>12</v>
      </c>
      <c r="S83" s="28" t="s">
        <v>13</v>
      </c>
      <c r="T83" s="28" t="s">
        <v>14</v>
      </c>
      <c r="U83" s="28" t="s">
        <v>15</v>
      </c>
      <c r="V83" s="28" t="s">
        <v>16</v>
      </c>
      <c r="W83" s="28" t="s">
        <v>17</v>
      </c>
      <c r="X83" s="28" t="s">
        <v>18</v>
      </c>
      <c r="Y83" s="28" t="s">
        <v>19</v>
      </c>
      <c r="Z83" s="28" t="s">
        <v>20</v>
      </c>
      <c r="AA83" s="28" t="s">
        <v>21</v>
      </c>
      <c r="AB83" s="28" t="s">
        <v>22</v>
      </c>
      <c r="AC83" s="170" t="s">
        <v>50</v>
      </c>
      <c r="AD83" s="171"/>
    </row>
    <row r="84" spans="1:48" ht="11.1" customHeight="1" x14ac:dyDescent="0.2">
      <c r="A84" s="65">
        <f>IF(B82&lt;&gt;0,A82,IF(B81&lt;&gt;0,A81,IF(B80&lt;&gt;0,A80,IF(B79&lt;&gt;0,A79,A78))))</f>
        <v>45292</v>
      </c>
      <c r="B84" s="64">
        <f>IF(B82&gt;0,B82,IF(B81&gt;0,B81,0))</f>
        <v>0.8</v>
      </c>
      <c r="C84" s="64">
        <f>IF(C82&gt;0,C82,IF(C81&gt;0,C81,0))</f>
        <v>0.7</v>
      </c>
      <c r="D84" s="64">
        <f t="shared" ref="D84:M84" si="10">IF(D82&gt;0,D82,IF(D81&gt;0,D81,0))</f>
        <v>1.2</v>
      </c>
      <c r="E84" s="64">
        <f t="shared" si="10"/>
        <v>0</v>
      </c>
      <c r="F84" s="64">
        <f t="shared" si="10"/>
        <v>0</v>
      </c>
      <c r="G84" s="64">
        <f t="shared" si="10"/>
        <v>0</v>
      </c>
      <c r="H84" s="64">
        <f t="shared" si="10"/>
        <v>0</v>
      </c>
      <c r="I84" s="64">
        <f t="shared" si="10"/>
        <v>0</v>
      </c>
      <c r="J84" s="64">
        <f t="shared" si="10"/>
        <v>0</v>
      </c>
      <c r="K84" s="64">
        <f t="shared" si="10"/>
        <v>0</v>
      </c>
      <c r="L84" s="64">
        <f t="shared" si="10"/>
        <v>0</v>
      </c>
      <c r="M84" s="64">
        <f t="shared" si="10"/>
        <v>0</v>
      </c>
      <c r="N84" s="176">
        <f>SUM(O4:O82)/100</f>
        <v>0</v>
      </c>
      <c r="O84" s="177"/>
      <c r="Q84" s="164" t="s">
        <v>25</v>
      </c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6"/>
      <c r="AC84" s="172">
        <f>SUM(AD4:AD82)</f>
        <v>1</v>
      </c>
      <c r="AD84" s="173"/>
      <c r="AJ84" s="3"/>
      <c r="AK84" s="3"/>
      <c r="AL84" s="3"/>
      <c r="AM84" s="3"/>
      <c r="AN84" s="3"/>
      <c r="AO84" s="4"/>
      <c r="AP84" s="5"/>
      <c r="AQ84" s="5"/>
      <c r="AR84" s="5"/>
      <c r="AS84" s="6"/>
      <c r="AT84" s="6"/>
      <c r="AU84" s="6"/>
      <c r="AV84" s="6"/>
    </row>
    <row r="85" spans="1:48" ht="11.1" customHeight="1" x14ac:dyDescent="0.2">
      <c r="A85" s="164" t="s">
        <v>10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6"/>
      <c r="N85" s="176"/>
      <c r="O85" s="177"/>
      <c r="Q85" s="167" t="s">
        <v>49</v>
      </c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9"/>
      <c r="AC85" s="174"/>
      <c r="AD85" s="175"/>
      <c r="AJ85" s="3"/>
      <c r="AK85" s="3"/>
      <c r="AL85" s="3"/>
      <c r="AM85" s="3"/>
      <c r="AN85" s="3"/>
      <c r="AO85" s="4"/>
      <c r="AP85" s="5"/>
      <c r="AQ85" s="5"/>
      <c r="AR85" s="5"/>
      <c r="AS85" s="6"/>
      <c r="AT85" s="6"/>
      <c r="AU85" s="6"/>
      <c r="AV85" s="6"/>
    </row>
    <row r="86" spans="1:48" ht="11.1" customHeight="1" x14ac:dyDescent="0.2">
      <c r="A86" s="167" t="s">
        <v>51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9"/>
      <c r="N86" s="178"/>
      <c r="O86" s="179"/>
      <c r="AJ86" s="3"/>
      <c r="AK86" s="3"/>
      <c r="AL86" s="3"/>
      <c r="AM86" s="3"/>
      <c r="AN86" s="3"/>
      <c r="AO86" s="4"/>
      <c r="AP86" s="5"/>
      <c r="AQ86" s="5"/>
      <c r="AR86" s="5"/>
      <c r="AS86" s="6"/>
      <c r="AT86" s="6"/>
      <c r="AU86" s="6"/>
      <c r="AV86" s="6"/>
    </row>
    <row r="87" spans="1:48" ht="11.1" customHeight="1" x14ac:dyDescent="0.2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AJ87" s="3"/>
      <c r="AK87" s="3"/>
      <c r="AL87" s="3"/>
      <c r="AM87" s="3"/>
      <c r="AN87" s="3"/>
      <c r="AO87" s="4"/>
      <c r="AP87" s="5"/>
      <c r="AQ87" s="5"/>
      <c r="AR87" s="5"/>
      <c r="AS87" s="6"/>
      <c r="AT87" s="6"/>
      <c r="AU87" s="6"/>
      <c r="AV87" s="6"/>
    </row>
    <row r="88" spans="1:48" ht="11.1" customHeight="1" x14ac:dyDescent="0.2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AJ88" s="3"/>
      <c r="AK88" s="3"/>
      <c r="AL88" s="3"/>
      <c r="AM88" s="3"/>
      <c r="AN88" s="3"/>
      <c r="AO88" s="4"/>
      <c r="AP88" s="5"/>
      <c r="AQ88" s="5"/>
      <c r="AR88" s="5"/>
      <c r="AS88" s="6"/>
      <c r="AT88" s="6"/>
      <c r="AU88" s="6"/>
      <c r="AV88" s="6"/>
    </row>
    <row r="89" spans="1:48" ht="11.1" customHeight="1" x14ac:dyDescent="0.2">
      <c r="A89" s="226" t="s">
        <v>38</v>
      </c>
      <c r="B89" s="226"/>
      <c r="C89" s="226"/>
      <c r="D89" s="226"/>
      <c r="E89" s="226"/>
      <c r="F89" s="39"/>
      <c r="G89" s="39"/>
      <c r="H89" s="39"/>
      <c r="I89" s="39"/>
      <c r="J89" s="39"/>
      <c r="K89" s="39"/>
      <c r="L89" s="39"/>
      <c r="M89" s="39"/>
      <c r="AJ89" s="3"/>
      <c r="AK89" s="3"/>
      <c r="AL89" s="3"/>
      <c r="AM89" s="3"/>
      <c r="AN89" s="3"/>
      <c r="AO89" s="4"/>
      <c r="AP89" s="5"/>
      <c r="AQ89" s="5"/>
      <c r="AR89" s="5"/>
      <c r="AS89" s="6"/>
      <c r="AT89" s="6"/>
      <c r="AU89" s="6"/>
      <c r="AV89" s="6"/>
    </row>
    <row r="90" spans="1:48" ht="11.1" customHeight="1" x14ac:dyDescent="0.2">
      <c r="A90" s="224">
        <f>IF(M81&gt;0,A82,IF(M80&gt;0,A81,IF(M79&gt;0,A80,A79)))</f>
        <v>45292</v>
      </c>
      <c r="B90" s="218">
        <f>IF(M84&gt;0,EOMONTH(A90,11),IF(L84&gt;0,EOMONTH(A90,10),IF(K84&gt;0,EOMONTH(A90,9),IF(J84&gt;0,EOMONTH(A90,8),IF(I84&gt;0,EOMONTH(A90,7),IF(H84&gt;0,EOMONTH(A90,6),IF(G84&gt;0,EOMONTH(A90,5),IF(F84&gt;0,EOMONTH(A90,4),IF(E84&gt;0,EOMONTH(A90,3),IF(D84&gt;0,EOMONTH(A90,2),IF(C84&gt;0,EOMONTH(A90,1),IF(B84&gt;0,EOMONTH(A90,0)))))))))))))</f>
        <v>45382</v>
      </c>
      <c r="C90" s="219"/>
      <c r="D90" s="219"/>
      <c r="E90" s="220"/>
      <c r="G90" s="184">
        <f>DATI!BF16</f>
        <v>0</v>
      </c>
      <c r="H90" s="184"/>
      <c r="AJ90" s="3"/>
      <c r="AK90" s="3"/>
      <c r="AL90" s="3"/>
      <c r="AM90" s="3"/>
      <c r="AN90" s="3"/>
      <c r="AO90" s="4"/>
      <c r="AP90" s="5"/>
      <c r="AQ90" s="5"/>
      <c r="AR90" s="5"/>
      <c r="AS90" s="6"/>
      <c r="AT90" s="6"/>
      <c r="AU90" s="6"/>
      <c r="AV90" s="6"/>
    </row>
    <row r="91" spans="1:48" ht="11.1" customHeight="1" x14ac:dyDescent="0.2">
      <c r="A91" s="225"/>
      <c r="B91" s="221"/>
      <c r="C91" s="222"/>
      <c r="D91" s="222"/>
      <c r="E91" s="223"/>
      <c r="G91" s="184"/>
      <c r="H91" s="184"/>
      <c r="AJ91" s="3"/>
      <c r="AK91" s="3"/>
      <c r="AL91" s="3"/>
      <c r="AM91" s="3"/>
      <c r="AN91" s="3"/>
      <c r="AO91" s="4"/>
      <c r="AP91" s="5"/>
      <c r="AQ91" s="5"/>
      <c r="AR91" s="5"/>
      <c r="AS91" s="6"/>
      <c r="AT91" s="6"/>
      <c r="AU91" s="6"/>
      <c r="AV91" s="6"/>
    </row>
    <row r="92" spans="1:48" ht="11.1" customHeight="1" x14ac:dyDescent="0.2">
      <c r="AJ92" s="3"/>
      <c r="AK92" s="3"/>
      <c r="AL92" s="3"/>
      <c r="AM92" s="3"/>
      <c r="AN92" s="3"/>
      <c r="AO92" s="4"/>
      <c r="AP92" s="5"/>
      <c r="AQ92" s="5"/>
      <c r="AR92" s="5"/>
      <c r="AS92" s="6"/>
      <c r="AT92" s="6"/>
      <c r="AU92" s="6"/>
      <c r="AV92" s="6"/>
    </row>
    <row r="93" spans="1:48" ht="11.1" customHeight="1" x14ac:dyDescent="0.2">
      <c r="AJ93" s="3"/>
      <c r="AK93" s="3"/>
      <c r="AL93" s="3"/>
      <c r="AM93" s="3"/>
      <c r="AN93" s="3"/>
      <c r="AO93" s="4"/>
      <c r="AP93" s="5"/>
      <c r="AQ93" s="5"/>
      <c r="AR93" s="5"/>
      <c r="AS93" s="6"/>
      <c r="AT93" s="6"/>
      <c r="AU93" s="6"/>
      <c r="AV93" s="6"/>
    </row>
    <row r="94" spans="1:48" ht="11.1" customHeight="1" x14ac:dyDescent="0.2">
      <c r="A94" s="96">
        <v>1</v>
      </c>
      <c r="B94" s="41" t="s">
        <v>35</v>
      </c>
      <c r="C94" s="41"/>
      <c r="D94" s="42"/>
      <c r="E94" s="42"/>
      <c r="F94" s="42"/>
      <c r="G94" s="43"/>
      <c r="H94" s="43"/>
      <c r="I94" s="43"/>
      <c r="J94" s="43"/>
      <c r="K94" s="43"/>
      <c r="L94" s="43"/>
      <c r="M94" s="43"/>
      <c r="N94" s="43"/>
      <c r="O94" s="44"/>
      <c r="AJ94" s="3"/>
      <c r="AK94" s="3"/>
      <c r="AL94" s="3"/>
      <c r="AM94" s="3"/>
      <c r="AN94" s="3"/>
      <c r="AO94" s="4"/>
      <c r="AP94" s="5"/>
      <c r="AQ94" s="5"/>
      <c r="AR94" s="5"/>
      <c r="AS94" s="6"/>
      <c r="AT94" s="6"/>
      <c r="AU94" s="6"/>
      <c r="AV94" s="6"/>
    </row>
    <row r="95" spans="1:48" ht="11.1" customHeight="1" x14ac:dyDescent="0.2">
      <c r="A95" s="97">
        <v>2</v>
      </c>
      <c r="B95" s="45" t="s">
        <v>39</v>
      </c>
      <c r="C95" s="45"/>
      <c r="D95" s="46"/>
      <c r="E95" s="46"/>
      <c r="F95" s="46"/>
      <c r="G95" s="47"/>
      <c r="H95" s="47"/>
      <c r="I95" s="47"/>
      <c r="J95" s="47"/>
      <c r="K95" s="47"/>
      <c r="L95" s="47"/>
      <c r="M95" s="47"/>
      <c r="N95" s="47"/>
      <c r="O95" s="48"/>
      <c r="AJ95" s="3"/>
      <c r="AK95" s="3"/>
      <c r="AL95" s="3"/>
      <c r="AM95" s="3"/>
      <c r="AN95" s="3"/>
      <c r="AO95" s="4"/>
      <c r="AP95" s="5"/>
      <c r="AQ95" s="5"/>
      <c r="AR95" s="5"/>
      <c r="AS95" s="6"/>
      <c r="AT95" s="6"/>
      <c r="AU95" s="6"/>
      <c r="AV95" s="6"/>
    </row>
    <row r="96" spans="1:48" ht="11.1" customHeight="1" x14ac:dyDescent="0.2">
      <c r="A96" s="97">
        <v>3</v>
      </c>
      <c r="B96" s="45" t="s">
        <v>36</v>
      </c>
      <c r="C96" s="49"/>
      <c r="D96" s="46"/>
      <c r="E96" s="46"/>
      <c r="F96" s="46"/>
      <c r="G96" s="47"/>
      <c r="H96" s="47"/>
      <c r="I96" s="47"/>
      <c r="J96" s="47"/>
      <c r="K96" s="47"/>
      <c r="L96" s="47"/>
      <c r="M96" s="47"/>
      <c r="N96" s="47"/>
      <c r="O96" s="48"/>
      <c r="AJ96" s="3"/>
      <c r="AK96" s="3"/>
      <c r="AL96" s="3"/>
      <c r="AM96" s="3"/>
      <c r="AN96" s="3"/>
      <c r="AO96" s="4"/>
      <c r="AP96" s="5"/>
      <c r="AQ96" s="5"/>
      <c r="AR96" s="5"/>
      <c r="AS96" s="6"/>
      <c r="AT96" s="6"/>
      <c r="AU96" s="6"/>
      <c r="AV96" s="6"/>
    </row>
    <row r="97" spans="1:48" ht="11.1" customHeight="1" x14ac:dyDescent="0.2">
      <c r="A97" s="97">
        <v>4</v>
      </c>
      <c r="B97" s="49" t="s">
        <v>37</v>
      </c>
      <c r="C97" s="49"/>
      <c r="D97" s="46"/>
      <c r="E97" s="46"/>
      <c r="F97" s="46"/>
      <c r="G97" s="47"/>
      <c r="H97" s="47"/>
      <c r="I97" s="47"/>
      <c r="J97" s="47"/>
      <c r="K97" s="47"/>
      <c r="L97" s="47"/>
      <c r="M97" s="47"/>
      <c r="N97" s="47"/>
      <c r="O97" s="48"/>
      <c r="AJ97" s="3"/>
      <c r="AK97" s="3"/>
      <c r="AL97" s="3"/>
      <c r="AM97" s="3"/>
      <c r="AN97" s="3"/>
      <c r="AO97" s="4"/>
      <c r="AP97" s="5"/>
      <c r="AQ97" s="5"/>
      <c r="AR97" s="5"/>
      <c r="AS97" s="6"/>
      <c r="AT97" s="6"/>
      <c r="AU97" s="6"/>
      <c r="AV97" s="6"/>
    </row>
    <row r="98" spans="1:48" ht="20.100000000000001" customHeight="1" x14ac:dyDescent="0.2">
      <c r="A98" s="159" t="s">
        <v>41</v>
      </c>
      <c r="B98" s="160"/>
      <c r="C98" s="160"/>
      <c r="D98" s="160"/>
      <c r="E98" s="160"/>
      <c r="F98" s="94">
        <f>DATI!B39</f>
        <v>0</v>
      </c>
      <c r="G98" s="161">
        <f>DATI!B5</f>
        <v>0</v>
      </c>
      <c r="H98" s="162"/>
      <c r="I98" s="162"/>
      <c r="J98" s="162"/>
      <c r="K98" s="162"/>
      <c r="L98" s="162"/>
      <c r="M98" s="162"/>
      <c r="N98" s="162"/>
      <c r="O98" s="163"/>
      <c r="AJ98" s="3"/>
      <c r="AK98" s="3"/>
      <c r="AL98" s="3"/>
      <c r="AM98" s="3"/>
      <c r="AN98" s="3"/>
      <c r="AO98" s="4"/>
      <c r="AP98" s="5"/>
      <c r="AQ98" s="5"/>
      <c r="AR98" s="5"/>
      <c r="AS98" s="6"/>
      <c r="AT98" s="6"/>
      <c r="AU98" s="6"/>
      <c r="AV98" s="6"/>
    </row>
    <row r="99" spans="1:48" ht="11.1" customHeight="1" x14ac:dyDescent="0.2">
      <c r="AJ99" s="3"/>
      <c r="AK99" s="3"/>
      <c r="AL99" s="3"/>
      <c r="AM99" s="3"/>
      <c r="AN99" s="3"/>
      <c r="AO99" s="4"/>
      <c r="AP99" s="5"/>
      <c r="AQ99" s="5"/>
      <c r="AR99" s="5"/>
      <c r="AS99" s="6"/>
      <c r="AT99" s="6"/>
      <c r="AU99" s="6"/>
      <c r="AV99" s="6"/>
    </row>
    <row r="100" spans="1:48" ht="11.1" customHeight="1" x14ac:dyDescent="0.2">
      <c r="AJ100" s="3"/>
      <c r="AK100" s="3"/>
      <c r="AL100" s="3"/>
      <c r="AM100" s="3"/>
      <c r="AN100" s="3"/>
      <c r="AO100" s="4"/>
      <c r="AP100" s="5"/>
      <c r="AQ100" s="5"/>
      <c r="AR100" s="5"/>
      <c r="AS100" s="6"/>
      <c r="AT100" s="6"/>
      <c r="AU100" s="6"/>
      <c r="AV100" s="6"/>
    </row>
    <row r="101" spans="1:48" ht="9" customHeight="1" x14ac:dyDescent="0.2">
      <c r="A101" s="147" t="s">
        <v>43</v>
      </c>
      <c r="B101" s="148"/>
      <c r="C101" s="148"/>
      <c r="D101" s="148"/>
      <c r="E101" s="148"/>
      <c r="F101" s="149"/>
      <c r="G101" s="141">
        <f>IF(F98&lt;&gt;3,0,IF(DATI!BF16&gt;0,DATI!BF16,B90))</f>
        <v>0</v>
      </c>
      <c r="H101" s="142"/>
      <c r="I101" s="143"/>
      <c r="J101" s="8"/>
      <c r="K101" s="9"/>
      <c r="L101" s="8"/>
      <c r="M101" s="9"/>
      <c r="N101" s="9"/>
      <c r="O101" s="9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"/>
      <c r="AQ101" s="1"/>
      <c r="AR101" s="1"/>
    </row>
    <row r="102" spans="1:48" ht="9" customHeight="1" x14ac:dyDescent="0.2">
      <c r="A102" s="150"/>
      <c r="B102" s="151"/>
      <c r="C102" s="151"/>
      <c r="D102" s="151"/>
      <c r="E102" s="151"/>
      <c r="F102" s="152"/>
      <c r="G102" s="144"/>
      <c r="H102" s="145"/>
      <c r="I102" s="146"/>
      <c r="J102" s="8"/>
      <c r="K102" s="9"/>
      <c r="L102" s="8"/>
      <c r="M102" s="9"/>
      <c r="N102" s="9"/>
      <c r="O102" s="9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"/>
      <c r="AQ102" s="1"/>
      <c r="AR102" s="1"/>
    </row>
    <row r="103" spans="1:48" ht="18" customHeight="1" x14ac:dyDescent="0.2">
      <c r="A103" s="187" t="s">
        <v>5</v>
      </c>
      <c r="B103" s="188"/>
      <c r="C103" s="188"/>
      <c r="D103" s="188"/>
      <c r="E103" s="188"/>
      <c r="F103" s="189"/>
      <c r="G103" s="185">
        <f>DATI!AH13</f>
        <v>0</v>
      </c>
      <c r="H103" s="185"/>
      <c r="I103" s="186"/>
      <c r="L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"/>
      <c r="AQ103" s="1"/>
      <c r="AR103" s="1"/>
    </row>
    <row r="104" spans="1:48" ht="18" customHeight="1" x14ac:dyDescent="0.2">
      <c r="A104" s="190" t="s">
        <v>23</v>
      </c>
      <c r="B104" s="191"/>
      <c r="C104" s="191"/>
      <c r="D104" s="191"/>
      <c r="E104" s="192">
        <f>N84*75%</f>
        <v>0</v>
      </c>
      <c r="F104" s="193"/>
      <c r="G104" s="194">
        <f>G103*E104</f>
        <v>0</v>
      </c>
      <c r="H104" s="194"/>
      <c r="I104" s="19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"/>
      <c r="AQ104" s="1"/>
      <c r="AR104" s="1"/>
    </row>
    <row r="105" spans="1:48" ht="20.100000000000001" customHeight="1" x14ac:dyDescent="0.2">
      <c r="A105" s="196" t="s">
        <v>42</v>
      </c>
      <c r="B105" s="197"/>
      <c r="C105" s="197"/>
      <c r="D105" s="197"/>
      <c r="E105" s="197"/>
      <c r="F105" s="198"/>
      <c r="G105" s="229">
        <f>SUM(G103:I104)</f>
        <v>0</v>
      </c>
      <c r="H105" s="230"/>
      <c r="I105" s="23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"/>
      <c r="AQ105" s="1"/>
      <c r="AR105" s="1"/>
    </row>
    <row r="106" spans="1:48" ht="11.1" customHeight="1" x14ac:dyDescent="0.2"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"/>
      <c r="AQ106" s="1"/>
      <c r="AR106" s="1"/>
    </row>
    <row r="107" spans="1:48" ht="11.1" customHeight="1" x14ac:dyDescent="0.2"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"/>
      <c r="AQ107" s="1"/>
      <c r="AR107" s="1"/>
    </row>
    <row r="108" spans="1:48" ht="11.1" customHeight="1" x14ac:dyDescent="0.2">
      <c r="A108" s="147" t="s">
        <v>53</v>
      </c>
      <c r="B108" s="148"/>
      <c r="C108" s="149"/>
      <c r="D108" s="141">
        <f>IF(F98&gt;2,0,IF(DATI!AH10&gt;0,DATI!AH10,B90))</f>
        <v>45382</v>
      </c>
      <c r="E108" s="142"/>
      <c r="F108" s="143"/>
      <c r="G108" s="141">
        <f>IF(F98&gt;2,0,B90)</f>
        <v>45382</v>
      </c>
      <c r="H108" s="142"/>
      <c r="I108" s="143"/>
      <c r="J108" s="268" t="s">
        <v>48</v>
      </c>
      <c r="K108" s="269"/>
      <c r="L108" s="269"/>
      <c r="M108" s="270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"/>
      <c r="AQ108" s="1"/>
      <c r="AR108" s="1"/>
    </row>
    <row r="109" spans="1:48" ht="11.1" customHeight="1" x14ac:dyDescent="0.2">
      <c r="A109" s="150"/>
      <c r="B109" s="151"/>
      <c r="C109" s="152"/>
      <c r="D109" s="144"/>
      <c r="E109" s="145"/>
      <c r="F109" s="146"/>
      <c r="G109" s="144"/>
      <c r="H109" s="145"/>
      <c r="I109" s="146"/>
      <c r="J109" s="271"/>
      <c r="K109" s="272"/>
      <c r="L109" s="272"/>
      <c r="M109" s="273"/>
      <c r="N109" s="56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"/>
      <c r="AQ109" s="1"/>
      <c r="AR109" s="1"/>
    </row>
    <row r="110" spans="1:48" ht="18" customHeight="1" x14ac:dyDescent="0.2">
      <c r="A110" s="187" t="s">
        <v>26</v>
      </c>
      <c r="B110" s="188"/>
      <c r="C110" s="188"/>
      <c r="D110" s="188"/>
      <c r="E110" s="188"/>
      <c r="F110" s="189"/>
      <c r="G110" s="185">
        <f>DATI!AH13</f>
        <v>0</v>
      </c>
      <c r="H110" s="185"/>
      <c r="I110" s="186"/>
      <c r="J110" s="262">
        <f>IF(G108&gt;B90,"LA DATA DIGITATA E' SUCCESSIVA A QUELLA DI AGGIORNAMENTO DISPONIBILE",IF(G101&gt;B90,"LA DATA DIGITATA E' SUCCESSIVA A QUELLA DI AGGIORNAMENTO DISPONIBILE",0))</f>
        <v>0</v>
      </c>
      <c r="K110" s="263"/>
      <c r="L110" s="263"/>
      <c r="M110" s="264"/>
      <c r="N110" s="57"/>
      <c r="O110" s="57"/>
      <c r="P110" s="57"/>
      <c r="Q110" s="57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"/>
      <c r="AQ110" s="1"/>
      <c r="AR110" s="1"/>
    </row>
    <row r="111" spans="1:48" ht="18" customHeight="1" x14ac:dyDescent="0.2">
      <c r="A111" s="190" t="s">
        <v>28</v>
      </c>
      <c r="B111" s="191"/>
      <c r="C111" s="191"/>
      <c r="D111" s="191"/>
      <c r="E111" s="274">
        <f>AC84</f>
        <v>1</v>
      </c>
      <c r="F111" s="275"/>
      <c r="G111" s="194">
        <f>(G110*E111)-G110</f>
        <v>0</v>
      </c>
      <c r="H111" s="194"/>
      <c r="I111" s="195"/>
      <c r="J111" s="265"/>
      <c r="K111" s="266"/>
      <c r="L111" s="266"/>
      <c r="M111" s="267"/>
      <c r="N111" s="57"/>
      <c r="O111" s="57"/>
      <c r="P111" s="57"/>
      <c r="Q111" s="5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"/>
      <c r="AQ111" s="1"/>
      <c r="AR111" s="1"/>
    </row>
    <row r="112" spans="1:48" ht="18" customHeight="1" x14ac:dyDescent="0.2">
      <c r="A112" s="196" t="s">
        <v>27</v>
      </c>
      <c r="B112" s="197"/>
      <c r="C112" s="197"/>
      <c r="D112" s="197"/>
      <c r="E112" s="197"/>
      <c r="F112" s="198"/>
      <c r="G112" s="229">
        <f>SUM(G110:I111)</f>
        <v>0</v>
      </c>
      <c r="H112" s="230"/>
      <c r="I112" s="23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"/>
      <c r="AQ112" s="1"/>
      <c r="AR112" s="1"/>
    </row>
    <row r="113" spans="1:44" ht="11.1" customHeight="1" x14ac:dyDescent="0.2"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"/>
      <c r="AQ113" s="1"/>
      <c r="AR113" s="1"/>
    </row>
    <row r="114" spans="1:44" ht="11.1" customHeight="1" x14ac:dyDescent="0.2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"/>
      <c r="AQ114" s="1"/>
      <c r="AR114" s="1"/>
    </row>
    <row r="115" spans="1:44" ht="11.1" customHeight="1" x14ac:dyDescent="0.2"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1"/>
      <c r="AQ115" s="1"/>
      <c r="AR115" s="1"/>
    </row>
    <row r="116" spans="1:44" ht="11.1" customHeight="1" x14ac:dyDescent="0.2">
      <c r="A116" s="232" t="s">
        <v>29</v>
      </c>
      <c r="B116" s="233"/>
      <c r="C116" s="233"/>
      <c r="D116" s="233"/>
      <c r="E116" s="233"/>
      <c r="F116" s="234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1"/>
      <c r="AQ116" s="1"/>
      <c r="AR116" s="1"/>
    </row>
    <row r="117" spans="1:44" ht="11.1" customHeight="1" x14ac:dyDescent="0.2">
      <c r="A117" s="235"/>
      <c r="B117" s="236"/>
      <c r="C117" s="236"/>
      <c r="D117" s="236"/>
      <c r="E117" s="236"/>
      <c r="F117" s="23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"/>
      <c r="AQ117" s="1"/>
      <c r="AR117" s="1"/>
    </row>
    <row r="118" spans="1:44" ht="9.9499999999999993" customHeight="1" x14ac:dyDescent="0.2">
      <c r="A118" s="238" t="s">
        <v>1</v>
      </c>
      <c r="B118" s="239"/>
      <c r="C118" s="240" t="s">
        <v>2</v>
      </c>
      <c r="D118" s="240"/>
      <c r="E118" s="243" t="s">
        <v>30</v>
      </c>
      <c r="F118" s="244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"/>
      <c r="AQ118" s="1"/>
      <c r="AR118" s="1"/>
    </row>
    <row r="119" spans="1:44" ht="20.100000000000001" customHeight="1" x14ac:dyDescent="0.2">
      <c r="A119" s="241">
        <f>IF(F98=0,0,IF(F98=2,DATI!BF19,IF(F98=4,DATI!BF16,0)))</f>
        <v>0</v>
      </c>
      <c r="B119" s="242"/>
      <c r="C119" s="242">
        <f>IF(F98=0,0,IF(F98=2,DATI!BN19,IF(F98=4,DATI!BN16,0)))</f>
        <v>0</v>
      </c>
      <c r="D119" s="242"/>
      <c r="E119" s="245">
        <f>DATI!AH13</f>
        <v>0</v>
      </c>
      <c r="F119" s="246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1"/>
      <c r="AQ119" s="1"/>
      <c r="AR119" s="1"/>
    </row>
    <row r="120" spans="1:44" ht="9.9499999999999993" customHeight="1" x14ac:dyDescent="0.2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1"/>
      <c r="AQ120" s="1"/>
      <c r="AR120" s="1"/>
    </row>
    <row r="121" spans="1:44" ht="12" customHeight="1" x14ac:dyDescent="0.2">
      <c r="A121" s="295" t="s">
        <v>33</v>
      </c>
      <c r="B121" s="281"/>
      <c r="C121" s="281"/>
      <c r="D121" s="296"/>
      <c r="E121" s="293" t="s">
        <v>3</v>
      </c>
      <c r="F121" s="295" t="s">
        <v>34</v>
      </c>
      <c r="G121" s="281"/>
      <c r="H121" s="281"/>
      <c r="I121" s="296"/>
      <c r="J121" s="281" t="s">
        <v>31</v>
      </c>
      <c r="K121" s="283" t="s">
        <v>3</v>
      </c>
      <c r="L121" s="285" t="s">
        <v>32</v>
      </c>
      <c r="M121" s="286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"/>
      <c r="AQ121" s="1"/>
      <c r="AR121" s="1"/>
    </row>
    <row r="122" spans="1:44" ht="12" customHeight="1" x14ac:dyDescent="0.2">
      <c r="A122" s="289" t="s">
        <v>1</v>
      </c>
      <c r="B122" s="290"/>
      <c r="C122" s="291" t="s">
        <v>2</v>
      </c>
      <c r="D122" s="292"/>
      <c r="E122" s="294"/>
      <c r="F122" s="289" t="s">
        <v>1</v>
      </c>
      <c r="G122" s="290"/>
      <c r="H122" s="291" t="s">
        <v>2</v>
      </c>
      <c r="I122" s="291"/>
      <c r="J122" s="282"/>
      <c r="K122" s="284"/>
      <c r="L122" s="287"/>
      <c r="M122" s="288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1"/>
      <c r="AQ122" s="1"/>
      <c r="AR122" s="1"/>
    </row>
    <row r="123" spans="1:44" ht="11.1" customHeight="1" x14ac:dyDescent="0.2">
      <c r="A123" s="213" t="s">
        <v>4</v>
      </c>
      <c r="B123" s="214"/>
      <c r="C123" s="256">
        <v>33222</v>
      </c>
      <c r="D123" s="257"/>
      <c r="E123" s="36">
        <v>0.05</v>
      </c>
      <c r="F123" s="247">
        <f>IF($A$119=0,0,IF($A$119&lt;=C123,A119,0))</f>
        <v>0</v>
      </c>
      <c r="G123" s="248"/>
      <c r="H123" s="248">
        <f t="shared" ref="H123:H145" si="11">IF(F123=0,0,IF($C$119&gt;C123,C123,$C$119))</f>
        <v>0</v>
      </c>
      <c r="I123" s="248"/>
      <c r="J123" s="30">
        <f t="shared" ref="J123:J143" si="12">IF(F123&gt;0,(H123-F123)+1,0)</f>
        <v>0</v>
      </c>
      <c r="K123" s="31">
        <f t="shared" ref="K123:K135" si="13">IF(J123&gt;0,E123,0)</f>
        <v>0</v>
      </c>
      <c r="L123" s="254">
        <f t="shared" ref="L123:L145" si="14">($E$119*J123*K123)/365</f>
        <v>0</v>
      </c>
      <c r="M123" s="255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1"/>
      <c r="AQ123" s="1"/>
      <c r="AR123" s="1"/>
    </row>
    <row r="124" spans="1:44" ht="11.1" customHeight="1" x14ac:dyDescent="0.2">
      <c r="A124" s="208">
        <v>33223</v>
      </c>
      <c r="B124" s="209"/>
      <c r="C124" s="209">
        <v>35430</v>
      </c>
      <c r="D124" s="210"/>
      <c r="E124" s="37">
        <v>0.1</v>
      </c>
      <c r="F124" s="227">
        <f t="shared" ref="F124:F140" si="15">IF($A$119=0,0,IF($A$119&lt;=C124,A124,0))</f>
        <v>0</v>
      </c>
      <c r="G124" s="228"/>
      <c r="H124" s="228">
        <f t="shared" si="11"/>
        <v>0</v>
      </c>
      <c r="I124" s="228"/>
      <c r="J124" s="32">
        <f t="shared" si="12"/>
        <v>0</v>
      </c>
      <c r="K124" s="33">
        <f t="shared" si="13"/>
        <v>0</v>
      </c>
      <c r="L124" s="211">
        <f t="shared" si="14"/>
        <v>0</v>
      </c>
      <c r="M124" s="21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1"/>
      <c r="AQ124" s="1"/>
      <c r="AR124" s="1"/>
    </row>
    <row r="125" spans="1:44" ht="11.1" customHeight="1" x14ac:dyDescent="0.2">
      <c r="A125" s="208">
        <v>35431</v>
      </c>
      <c r="B125" s="209"/>
      <c r="C125" s="209">
        <v>36160</v>
      </c>
      <c r="D125" s="210"/>
      <c r="E125" s="37">
        <v>0.05</v>
      </c>
      <c r="F125" s="227">
        <f t="shared" si="15"/>
        <v>0</v>
      </c>
      <c r="G125" s="228"/>
      <c r="H125" s="228">
        <f t="shared" si="11"/>
        <v>0</v>
      </c>
      <c r="I125" s="228"/>
      <c r="J125" s="32">
        <f t="shared" si="12"/>
        <v>0</v>
      </c>
      <c r="K125" s="33">
        <f t="shared" si="13"/>
        <v>0</v>
      </c>
      <c r="L125" s="260">
        <f t="shared" si="14"/>
        <v>0</v>
      </c>
      <c r="M125" s="261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1"/>
      <c r="AQ125" s="1"/>
      <c r="AR125" s="1"/>
    </row>
    <row r="126" spans="1:44" ht="11.1" customHeight="1" x14ac:dyDescent="0.2">
      <c r="A126" s="208">
        <v>36161</v>
      </c>
      <c r="B126" s="209"/>
      <c r="C126" s="209">
        <v>36891</v>
      </c>
      <c r="D126" s="210"/>
      <c r="E126" s="37">
        <v>2.5000000000000001E-2</v>
      </c>
      <c r="F126" s="227">
        <f t="shared" si="15"/>
        <v>0</v>
      </c>
      <c r="G126" s="228"/>
      <c r="H126" s="228">
        <f t="shared" si="11"/>
        <v>0</v>
      </c>
      <c r="I126" s="228"/>
      <c r="J126" s="32">
        <f t="shared" si="12"/>
        <v>0</v>
      </c>
      <c r="K126" s="33">
        <f t="shared" si="13"/>
        <v>0</v>
      </c>
      <c r="L126" s="211">
        <f t="shared" si="14"/>
        <v>0</v>
      </c>
      <c r="M126" s="21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"/>
      <c r="AQ126" s="1"/>
      <c r="AR126" s="1"/>
    </row>
    <row r="127" spans="1:44" ht="11.1" customHeight="1" x14ac:dyDescent="0.2">
      <c r="A127" s="208">
        <v>36892</v>
      </c>
      <c r="B127" s="209"/>
      <c r="C127" s="209">
        <v>37256</v>
      </c>
      <c r="D127" s="210"/>
      <c r="E127" s="37">
        <v>3.5000000000000003E-2</v>
      </c>
      <c r="F127" s="227">
        <f t="shared" si="15"/>
        <v>0</v>
      </c>
      <c r="G127" s="228"/>
      <c r="H127" s="228">
        <f t="shared" si="11"/>
        <v>0</v>
      </c>
      <c r="I127" s="228"/>
      <c r="J127" s="32">
        <f t="shared" si="12"/>
        <v>0</v>
      </c>
      <c r="K127" s="33">
        <f t="shared" si="13"/>
        <v>0</v>
      </c>
      <c r="L127" s="211">
        <f t="shared" si="14"/>
        <v>0</v>
      </c>
      <c r="M127" s="21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1"/>
      <c r="AQ127" s="1"/>
      <c r="AR127" s="1"/>
    </row>
    <row r="128" spans="1:44" ht="11.1" customHeight="1" x14ac:dyDescent="0.2">
      <c r="A128" s="208">
        <v>37257</v>
      </c>
      <c r="B128" s="209"/>
      <c r="C128" s="209">
        <v>37986</v>
      </c>
      <c r="D128" s="210"/>
      <c r="E128" s="37">
        <v>0.03</v>
      </c>
      <c r="F128" s="227">
        <f t="shared" si="15"/>
        <v>0</v>
      </c>
      <c r="G128" s="228"/>
      <c r="H128" s="228">
        <f t="shared" si="11"/>
        <v>0</v>
      </c>
      <c r="I128" s="228"/>
      <c r="J128" s="32">
        <f t="shared" si="12"/>
        <v>0</v>
      </c>
      <c r="K128" s="33">
        <f t="shared" si="13"/>
        <v>0</v>
      </c>
      <c r="L128" s="211">
        <f t="shared" si="14"/>
        <v>0</v>
      </c>
      <c r="M128" s="21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1"/>
      <c r="AQ128" s="1"/>
      <c r="AR128" s="1"/>
    </row>
    <row r="129" spans="1:44" ht="11.1" customHeight="1" x14ac:dyDescent="0.2">
      <c r="A129" s="208">
        <v>37987</v>
      </c>
      <c r="B129" s="209"/>
      <c r="C129" s="209">
        <v>39447</v>
      </c>
      <c r="D129" s="210"/>
      <c r="E129" s="37">
        <v>2.5000000000000001E-2</v>
      </c>
      <c r="F129" s="227">
        <f t="shared" si="15"/>
        <v>0</v>
      </c>
      <c r="G129" s="228"/>
      <c r="H129" s="228">
        <f t="shared" si="11"/>
        <v>0</v>
      </c>
      <c r="I129" s="228"/>
      <c r="J129" s="32">
        <f t="shared" si="12"/>
        <v>0</v>
      </c>
      <c r="K129" s="33">
        <f t="shared" si="13"/>
        <v>0</v>
      </c>
      <c r="L129" s="211">
        <f t="shared" si="14"/>
        <v>0</v>
      </c>
      <c r="M129" s="21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1"/>
      <c r="AQ129" s="1"/>
      <c r="AR129" s="1"/>
    </row>
    <row r="130" spans="1:44" ht="11.1" customHeight="1" x14ac:dyDescent="0.2">
      <c r="A130" s="208">
        <v>39448</v>
      </c>
      <c r="B130" s="209"/>
      <c r="C130" s="209">
        <v>40178</v>
      </c>
      <c r="D130" s="210"/>
      <c r="E130" s="37">
        <v>0.03</v>
      </c>
      <c r="F130" s="227">
        <f t="shared" si="15"/>
        <v>0</v>
      </c>
      <c r="G130" s="228"/>
      <c r="H130" s="228">
        <f t="shared" si="11"/>
        <v>0</v>
      </c>
      <c r="I130" s="228"/>
      <c r="J130" s="32">
        <f t="shared" si="12"/>
        <v>0</v>
      </c>
      <c r="K130" s="33">
        <f t="shared" si="13"/>
        <v>0</v>
      </c>
      <c r="L130" s="211">
        <f t="shared" si="14"/>
        <v>0</v>
      </c>
      <c r="M130" s="21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"/>
      <c r="AQ130" s="1"/>
      <c r="AR130" s="1"/>
    </row>
    <row r="131" spans="1:44" ht="11.1" customHeight="1" x14ac:dyDescent="0.2">
      <c r="A131" s="208">
        <v>40179</v>
      </c>
      <c r="B131" s="209"/>
      <c r="C131" s="209">
        <v>40543</v>
      </c>
      <c r="D131" s="210"/>
      <c r="E131" s="37">
        <v>0.01</v>
      </c>
      <c r="F131" s="227">
        <f t="shared" si="15"/>
        <v>0</v>
      </c>
      <c r="G131" s="228"/>
      <c r="H131" s="228">
        <f t="shared" si="11"/>
        <v>0</v>
      </c>
      <c r="I131" s="228"/>
      <c r="J131" s="32">
        <f t="shared" si="12"/>
        <v>0</v>
      </c>
      <c r="K131" s="33">
        <f t="shared" si="13"/>
        <v>0</v>
      </c>
      <c r="L131" s="211">
        <f t="shared" si="14"/>
        <v>0</v>
      </c>
      <c r="M131" s="21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"/>
      <c r="AQ131" s="1"/>
      <c r="AR131" s="1"/>
    </row>
    <row r="132" spans="1:44" ht="11.1" customHeight="1" x14ac:dyDescent="0.2">
      <c r="A132" s="208">
        <v>40544</v>
      </c>
      <c r="B132" s="209"/>
      <c r="C132" s="209">
        <v>40908</v>
      </c>
      <c r="D132" s="210"/>
      <c r="E132" s="37">
        <v>1.4999999999999999E-2</v>
      </c>
      <c r="F132" s="227">
        <f t="shared" si="15"/>
        <v>0</v>
      </c>
      <c r="G132" s="228"/>
      <c r="H132" s="228">
        <f t="shared" si="11"/>
        <v>0</v>
      </c>
      <c r="I132" s="228"/>
      <c r="J132" s="32">
        <f t="shared" si="12"/>
        <v>0</v>
      </c>
      <c r="K132" s="33">
        <f t="shared" si="13"/>
        <v>0</v>
      </c>
      <c r="L132" s="211">
        <f t="shared" si="14"/>
        <v>0</v>
      </c>
      <c r="M132" s="21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"/>
      <c r="AQ132" s="1"/>
      <c r="AR132" s="1"/>
    </row>
    <row r="133" spans="1:44" ht="11.1" customHeight="1" x14ac:dyDescent="0.2">
      <c r="A133" s="208">
        <v>40909</v>
      </c>
      <c r="B133" s="209"/>
      <c r="C133" s="209">
        <v>41639</v>
      </c>
      <c r="D133" s="210"/>
      <c r="E133" s="37">
        <v>2.5000000000000001E-2</v>
      </c>
      <c r="F133" s="227">
        <f t="shared" si="15"/>
        <v>0</v>
      </c>
      <c r="G133" s="228"/>
      <c r="H133" s="228">
        <f t="shared" si="11"/>
        <v>0</v>
      </c>
      <c r="I133" s="228"/>
      <c r="J133" s="32">
        <f t="shared" si="12"/>
        <v>0</v>
      </c>
      <c r="K133" s="33">
        <f t="shared" si="13"/>
        <v>0</v>
      </c>
      <c r="L133" s="211">
        <f t="shared" si="14"/>
        <v>0</v>
      </c>
      <c r="M133" s="21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1"/>
      <c r="AQ133" s="1"/>
      <c r="AR133" s="1"/>
    </row>
    <row r="134" spans="1:44" ht="11.1" customHeight="1" x14ac:dyDescent="0.2">
      <c r="A134" s="208">
        <v>41640</v>
      </c>
      <c r="B134" s="209"/>
      <c r="C134" s="209">
        <v>42004</v>
      </c>
      <c r="D134" s="210"/>
      <c r="E134" s="37">
        <v>0.01</v>
      </c>
      <c r="F134" s="227">
        <f t="shared" si="15"/>
        <v>0</v>
      </c>
      <c r="G134" s="228"/>
      <c r="H134" s="228">
        <f t="shared" si="11"/>
        <v>0</v>
      </c>
      <c r="I134" s="228"/>
      <c r="J134" s="32">
        <f t="shared" si="12"/>
        <v>0</v>
      </c>
      <c r="K134" s="33">
        <f t="shared" si="13"/>
        <v>0</v>
      </c>
      <c r="L134" s="211">
        <f t="shared" si="14"/>
        <v>0</v>
      </c>
      <c r="M134" s="21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1"/>
      <c r="AQ134" s="1"/>
      <c r="AR134" s="1"/>
    </row>
    <row r="135" spans="1:44" ht="11.1" customHeight="1" x14ac:dyDescent="0.2">
      <c r="A135" s="208">
        <v>42005</v>
      </c>
      <c r="B135" s="209"/>
      <c r="C135" s="209">
        <v>42369</v>
      </c>
      <c r="D135" s="210"/>
      <c r="E135" s="37">
        <v>5.0000000000000001E-3</v>
      </c>
      <c r="F135" s="227">
        <f t="shared" si="15"/>
        <v>0</v>
      </c>
      <c r="G135" s="228"/>
      <c r="H135" s="228">
        <f t="shared" si="11"/>
        <v>0</v>
      </c>
      <c r="I135" s="228"/>
      <c r="J135" s="32">
        <f t="shared" si="12"/>
        <v>0</v>
      </c>
      <c r="K135" s="33">
        <f t="shared" si="13"/>
        <v>0</v>
      </c>
      <c r="L135" s="211">
        <f t="shared" si="14"/>
        <v>0</v>
      </c>
      <c r="M135" s="21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1"/>
      <c r="AQ135" s="1"/>
      <c r="AR135" s="1"/>
    </row>
    <row r="136" spans="1:44" ht="11.1" customHeight="1" x14ac:dyDescent="0.2">
      <c r="A136" s="208">
        <v>42370</v>
      </c>
      <c r="B136" s="209"/>
      <c r="C136" s="209">
        <v>42735</v>
      </c>
      <c r="D136" s="210"/>
      <c r="E136" s="37">
        <v>2E-3</v>
      </c>
      <c r="F136" s="227">
        <f t="shared" si="15"/>
        <v>0</v>
      </c>
      <c r="G136" s="228"/>
      <c r="H136" s="228">
        <f t="shared" si="11"/>
        <v>0</v>
      </c>
      <c r="I136" s="228"/>
      <c r="J136" s="32">
        <f t="shared" si="12"/>
        <v>0</v>
      </c>
      <c r="K136" s="33">
        <f t="shared" ref="K136:K142" si="16">IF(J136&gt;0,E136,0)</f>
        <v>0</v>
      </c>
      <c r="L136" s="211">
        <f t="shared" si="14"/>
        <v>0</v>
      </c>
      <c r="M136" s="21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1"/>
      <c r="AQ136" s="1"/>
      <c r="AR136" s="1"/>
    </row>
    <row r="137" spans="1:44" ht="11.1" customHeight="1" x14ac:dyDescent="0.2">
      <c r="A137" s="208">
        <v>42736</v>
      </c>
      <c r="B137" s="209"/>
      <c r="C137" s="209">
        <v>43100</v>
      </c>
      <c r="D137" s="210"/>
      <c r="E137" s="37">
        <v>1E-3</v>
      </c>
      <c r="F137" s="227">
        <f t="shared" si="15"/>
        <v>0</v>
      </c>
      <c r="G137" s="228"/>
      <c r="H137" s="228">
        <f t="shared" si="11"/>
        <v>0</v>
      </c>
      <c r="I137" s="228"/>
      <c r="J137" s="32">
        <f t="shared" si="12"/>
        <v>0</v>
      </c>
      <c r="K137" s="33">
        <f t="shared" si="16"/>
        <v>0</v>
      </c>
      <c r="L137" s="211">
        <f t="shared" si="14"/>
        <v>0</v>
      </c>
      <c r="M137" s="21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1"/>
      <c r="AQ137" s="1"/>
      <c r="AR137" s="1"/>
    </row>
    <row r="138" spans="1:44" ht="11.1" customHeight="1" x14ac:dyDescent="0.2">
      <c r="A138" s="208">
        <v>43101</v>
      </c>
      <c r="B138" s="209"/>
      <c r="C138" s="209">
        <v>43465</v>
      </c>
      <c r="D138" s="210"/>
      <c r="E138" s="37">
        <v>3.0000000000000001E-3</v>
      </c>
      <c r="F138" s="227">
        <f t="shared" si="15"/>
        <v>0</v>
      </c>
      <c r="G138" s="228"/>
      <c r="H138" s="228">
        <f t="shared" si="11"/>
        <v>0</v>
      </c>
      <c r="I138" s="228"/>
      <c r="J138" s="32">
        <f t="shared" si="12"/>
        <v>0</v>
      </c>
      <c r="K138" s="33">
        <f t="shared" si="16"/>
        <v>0</v>
      </c>
      <c r="L138" s="211">
        <f t="shared" si="14"/>
        <v>0</v>
      </c>
      <c r="M138" s="21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1"/>
      <c r="AQ138" s="1"/>
      <c r="AR138" s="1"/>
    </row>
    <row r="139" spans="1:44" ht="11.1" customHeight="1" x14ac:dyDescent="0.2">
      <c r="A139" s="208">
        <v>43466</v>
      </c>
      <c r="B139" s="209"/>
      <c r="C139" s="209">
        <v>43830</v>
      </c>
      <c r="D139" s="210"/>
      <c r="E139" s="37">
        <v>8.0000000000000002E-3</v>
      </c>
      <c r="F139" s="227">
        <f t="shared" si="15"/>
        <v>0</v>
      </c>
      <c r="G139" s="228"/>
      <c r="H139" s="228">
        <f t="shared" si="11"/>
        <v>0</v>
      </c>
      <c r="I139" s="228"/>
      <c r="J139" s="32">
        <f t="shared" si="12"/>
        <v>0</v>
      </c>
      <c r="K139" s="33">
        <f t="shared" si="16"/>
        <v>0</v>
      </c>
      <c r="L139" s="211">
        <f t="shared" si="14"/>
        <v>0</v>
      </c>
      <c r="M139" s="21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1"/>
      <c r="AQ139" s="1"/>
      <c r="AR139" s="1"/>
    </row>
    <row r="140" spans="1:44" ht="11.1" customHeight="1" x14ac:dyDescent="0.2">
      <c r="A140" s="208">
        <v>43831</v>
      </c>
      <c r="B140" s="209"/>
      <c r="C140" s="209">
        <v>44196</v>
      </c>
      <c r="D140" s="210"/>
      <c r="E140" s="37">
        <v>5.0000000000000001E-4</v>
      </c>
      <c r="F140" s="227">
        <f t="shared" si="15"/>
        <v>0</v>
      </c>
      <c r="G140" s="228"/>
      <c r="H140" s="228">
        <f t="shared" si="11"/>
        <v>0</v>
      </c>
      <c r="I140" s="228"/>
      <c r="J140" s="32">
        <f t="shared" si="12"/>
        <v>0</v>
      </c>
      <c r="K140" s="33">
        <f t="shared" si="16"/>
        <v>0</v>
      </c>
      <c r="L140" s="211">
        <f t="shared" si="14"/>
        <v>0</v>
      </c>
      <c r="M140" s="21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1"/>
      <c r="AQ140" s="1"/>
      <c r="AR140" s="1"/>
    </row>
    <row r="141" spans="1:44" ht="11.1" customHeight="1" x14ac:dyDescent="0.2">
      <c r="A141" s="208">
        <v>44197</v>
      </c>
      <c r="B141" s="209"/>
      <c r="C141" s="209">
        <v>44561</v>
      </c>
      <c r="D141" s="210"/>
      <c r="E141" s="37">
        <v>1E-4</v>
      </c>
      <c r="F141" s="227">
        <f>IF($A$119=0,0,IF($A$119&lt;=C140,A141,0))</f>
        <v>0</v>
      </c>
      <c r="G141" s="228"/>
      <c r="H141" s="228">
        <f t="shared" si="11"/>
        <v>0</v>
      </c>
      <c r="I141" s="228"/>
      <c r="J141" s="32">
        <f t="shared" si="12"/>
        <v>0</v>
      </c>
      <c r="K141" s="33">
        <f t="shared" si="16"/>
        <v>0</v>
      </c>
      <c r="L141" s="211">
        <f t="shared" si="14"/>
        <v>0</v>
      </c>
      <c r="M141" s="21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1"/>
      <c r="AQ141" s="1"/>
      <c r="AR141" s="1"/>
    </row>
    <row r="142" spans="1:44" ht="11.1" customHeight="1" x14ac:dyDescent="0.2">
      <c r="A142" s="208">
        <v>44562</v>
      </c>
      <c r="B142" s="209"/>
      <c r="C142" s="209">
        <v>44926</v>
      </c>
      <c r="D142" s="210"/>
      <c r="E142" s="37">
        <v>1.2500000000000001E-2</v>
      </c>
      <c r="F142" s="227">
        <f>IF($A$119=0,0,IF($C$119&gt;=C142,A142,0))</f>
        <v>0</v>
      </c>
      <c r="G142" s="228"/>
      <c r="H142" s="228">
        <f t="shared" si="11"/>
        <v>0</v>
      </c>
      <c r="I142" s="228"/>
      <c r="J142" s="32">
        <f t="shared" si="12"/>
        <v>0</v>
      </c>
      <c r="K142" s="33">
        <f t="shared" si="16"/>
        <v>0</v>
      </c>
      <c r="L142" s="211">
        <f t="shared" si="14"/>
        <v>0</v>
      </c>
      <c r="M142" s="21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1"/>
      <c r="AQ142" s="1"/>
      <c r="AR142" s="1"/>
    </row>
    <row r="143" spans="1:44" ht="11.1" customHeight="1" x14ac:dyDescent="0.2">
      <c r="A143" s="208">
        <v>44927</v>
      </c>
      <c r="B143" s="209"/>
      <c r="C143" s="209">
        <v>45291</v>
      </c>
      <c r="D143" s="210"/>
      <c r="E143" s="37">
        <v>0.05</v>
      </c>
      <c r="F143" s="227">
        <f>IF($A$119=0,0,IF($A$119&lt;=C143,A143,0))</f>
        <v>0</v>
      </c>
      <c r="G143" s="228"/>
      <c r="H143" s="228">
        <f t="shared" ref="H143" si="17">IF(F143=0,0,IF($C$119&gt;C143,C143,$C$119))</f>
        <v>0</v>
      </c>
      <c r="I143" s="228"/>
      <c r="J143" s="32">
        <f t="shared" si="12"/>
        <v>0</v>
      </c>
      <c r="K143" s="33">
        <f t="shared" ref="K143:K144" si="18">IF(J143&gt;0,E143,0)</f>
        <v>0</v>
      </c>
      <c r="L143" s="211">
        <f t="shared" ref="L143" si="19">($E$119*J143*K143)/365</f>
        <v>0</v>
      </c>
      <c r="M143" s="21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1"/>
      <c r="AQ143" s="1"/>
      <c r="AR143" s="1"/>
    </row>
    <row r="144" spans="1:44" ht="11.1" customHeight="1" x14ac:dyDescent="0.2">
      <c r="A144" s="208">
        <v>45292</v>
      </c>
      <c r="B144" s="209"/>
      <c r="C144" s="209">
        <v>45657</v>
      </c>
      <c r="D144" s="210"/>
      <c r="E144" s="37">
        <v>2.5000000000000001E-2</v>
      </c>
      <c r="F144" s="227">
        <f>IF($A$119=0,0,IF($A$119&lt;=C144,A144,0))</f>
        <v>0</v>
      </c>
      <c r="G144" s="228"/>
      <c r="H144" s="228">
        <f t="shared" si="11"/>
        <v>0</v>
      </c>
      <c r="I144" s="228"/>
      <c r="J144" s="32">
        <f t="shared" ref="J144" si="20">IF(H144=J131,0,IF(F144&gt;0,(H144-F144)+1,0))</f>
        <v>0</v>
      </c>
      <c r="K144" s="33">
        <f t="shared" si="18"/>
        <v>0</v>
      </c>
      <c r="L144" s="211">
        <f t="shared" ref="L144" si="21">($E$119*J144*K144)/365</f>
        <v>0</v>
      </c>
      <c r="M144" s="21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1"/>
      <c r="AQ144" s="1"/>
      <c r="AR144" s="1"/>
    </row>
    <row r="145" spans="1:44" ht="11.1" customHeight="1" x14ac:dyDescent="0.2">
      <c r="A145" s="249"/>
      <c r="B145" s="250"/>
      <c r="C145" s="250"/>
      <c r="D145" s="251"/>
      <c r="E145" s="38"/>
      <c r="F145" s="258">
        <f>IF($A$119=0,0,IF($A$119&lt;=C145,A145,0))</f>
        <v>0</v>
      </c>
      <c r="G145" s="259"/>
      <c r="H145" s="259">
        <f t="shared" si="11"/>
        <v>0</v>
      </c>
      <c r="I145" s="259"/>
      <c r="J145" s="34"/>
      <c r="K145" s="35"/>
      <c r="L145" s="252">
        <f t="shared" si="14"/>
        <v>0</v>
      </c>
      <c r="M145" s="25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1"/>
      <c r="AQ145" s="1"/>
      <c r="AR145" s="1"/>
    </row>
    <row r="146" spans="1:44" ht="15" customHeight="1" x14ac:dyDescent="0.2">
      <c r="A146" s="278" t="s">
        <v>0</v>
      </c>
      <c r="B146" s="279"/>
      <c r="C146" s="279"/>
      <c r="D146" s="279"/>
      <c r="E146" s="279"/>
      <c r="F146" s="279"/>
      <c r="G146" s="279"/>
      <c r="H146" s="279"/>
      <c r="I146" s="280"/>
      <c r="J146" s="40">
        <f>SUM(J124:J145)</f>
        <v>0</v>
      </c>
      <c r="L146" s="276">
        <f>SUM(L124:L145)</f>
        <v>0</v>
      </c>
      <c r="M146" s="277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1"/>
      <c r="AQ146" s="1"/>
      <c r="AR146" s="1"/>
    </row>
    <row r="147" spans="1:44" x14ac:dyDescent="0.2"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15" customHeight="1" x14ac:dyDescent="0.2">
      <c r="A148" s="199" t="s">
        <v>7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4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202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4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205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7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7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7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7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:4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:4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:4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:4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:4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:4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:4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:4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:4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:4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:4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:4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:4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:4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</sheetData>
  <sheetProtection password="924D" sheet="1" objects="1" scenarios="1"/>
  <mergeCells count="176">
    <mergeCell ref="J110:M111"/>
    <mergeCell ref="J108:M109"/>
    <mergeCell ref="G108:I109"/>
    <mergeCell ref="A110:F110"/>
    <mergeCell ref="G110:I110"/>
    <mergeCell ref="A111:D111"/>
    <mergeCell ref="E111:F111"/>
    <mergeCell ref="G111:I111"/>
    <mergeCell ref="L146:M146"/>
    <mergeCell ref="A146:I146"/>
    <mergeCell ref="J121:J122"/>
    <mergeCell ref="K121:K122"/>
    <mergeCell ref="L121:M122"/>
    <mergeCell ref="F122:G122"/>
    <mergeCell ref="H122:I122"/>
    <mergeCell ref="A122:B122"/>
    <mergeCell ref="C122:D122"/>
    <mergeCell ref="E121:E122"/>
    <mergeCell ref="F141:G141"/>
    <mergeCell ref="H141:I141"/>
    <mergeCell ref="F142:G142"/>
    <mergeCell ref="H142:I142"/>
    <mergeCell ref="A121:D121"/>
    <mergeCell ref="F121:I121"/>
    <mergeCell ref="L125:M125"/>
    <mergeCell ref="L126:M126"/>
    <mergeCell ref="F124:G124"/>
    <mergeCell ref="H124:I124"/>
    <mergeCell ref="F125:G125"/>
    <mergeCell ref="H125:I125"/>
    <mergeCell ref="A141:B141"/>
    <mergeCell ref="C141:D141"/>
    <mergeCell ref="A142:B142"/>
    <mergeCell ref="H137:I137"/>
    <mergeCell ref="L135:M135"/>
    <mergeCell ref="A112:F112"/>
    <mergeCell ref="G112:I112"/>
    <mergeCell ref="L123:M123"/>
    <mergeCell ref="L124:M124"/>
    <mergeCell ref="C123:D123"/>
    <mergeCell ref="A124:B124"/>
    <mergeCell ref="F144:G144"/>
    <mergeCell ref="H144:I144"/>
    <mergeCell ref="F145:G145"/>
    <mergeCell ref="H145:I145"/>
    <mergeCell ref="F138:G138"/>
    <mergeCell ref="H138:I138"/>
    <mergeCell ref="F139:G139"/>
    <mergeCell ref="H139:I139"/>
    <mergeCell ref="F140:G140"/>
    <mergeCell ref="H140:I140"/>
    <mergeCell ref="L138:M138"/>
    <mergeCell ref="L139:M139"/>
    <mergeCell ref="L140:M140"/>
    <mergeCell ref="F135:G135"/>
    <mergeCell ref="H135:I135"/>
    <mergeCell ref="F136:G136"/>
    <mergeCell ref="H136:I136"/>
    <mergeCell ref="F137:G137"/>
    <mergeCell ref="A145:B145"/>
    <mergeCell ref="C145:D145"/>
    <mergeCell ref="A139:B139"/>
    <mergeCell ref="A140:B140"/>
    <mergeCell ref="L136:M136"/>
    <mergeCell ref="L137:M137"/>
    <mergeCell ref="F132:G132"/>
    <mergeCell ref="H132:I132"/>
    <mergeCell ref="F133:G133"/>
    <mergeCell ref="H133:I133"/>
    <mergeCell ref="F134:G134"/>
    <mergeCell ref="H134:I134"/>
    <mergeCell ref="L132:M132"/>
    <mergeCell ref="L133:M133"/>
    <mergeCell ref="L134:M134"/>
    <mergeCell ref="F143:G143"/>
    <mergeCell ref="H143:I143"/>
    <mergeCell ref="L141:M141"/>
    <mergeCell ref="L142:M142"/>
    <mergeCell ref="L143:M143"/>
    <mergeCell ref="L145:M145"/>
    <mergeCell ref="G105:I10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A116:F117"/>
    <mergeCell ref="A118:B118"/>
    <mergeCell ref="C118:D118"/>
    <mergeCell ref="A119:B119"/>
    <mergeCell ref="C119:D119"/>
    <mergeCell ref="E118:F118"/>
    <mergeCell ref="E119:F119"/>
    <mergeCell ref="F129:G129"/>
    <mergeCell ref="H129:I129"/>
    <mergeCell ref="F130:G130"/>
    <mergeCell ref="H130:I130"/>
    <mergeCell ref="F131:G131"/>
    <mergeCell ref="H131:I131"/>
    <mergeCell ref="F123:G123"/>
    <mergeCell ref="H123:I123"/>
    <mergeCell ref="A123:B123"/>
    <mergeCell ref="C126:D126"/>
    <mergeCell ref="C127:D127"/>
    <mergeCell ref="C128:D128"/>
    <mergeCell ref="C129:D129"/>
    <mergeCell ref="C130:D130"/>
    <mergeCell ref="C131:D131"/>
    <mergeCell ref="A2:M2"/>
    <mergeCell ref="Q2:AB2"/>
    <mergeCell ref="B90:E91"/>
    <mergeCell ref="A90:A91"/>
    <mergeCell ref="A89:E89"/>
    <mergeCell ref="A101:F102"/>
    <mergeCell ref="L129:M129"/>
    <mergeCell ref="L130:M130"/>
    <mergeCell ref="L131:M131"/>
    <mergeCell ref="F126:G126"/>
    <mergeCell ref="H126:I126"/>
    <mergeCell ref="F127:G127"/>
    <mergeCell ref="H127:I127"/>
    <mergeCell ref="F128:G128"/>
    <mergeCell ref="H128:I128"/>
    <mergeCell ref="L127:M127"/>
    <mergeCell ref="L128:M128"/>
    <mergeCell ref="A148:M151"/>
    <mergeCell ref="A125:B125"/>
    <mergeCell ref="A126:B126"/>
    <mergeCell ref="A127:B127"/>
    <mergeCell ref="A128:B128"/>
    <mergeCell ref="A129:B129"/>
    <mergeCell ref="A130:B130"/>
    <mergeCell ref="A131:B131"/>
    <mergeCell ref="C124:D124"/>
    <mergeCell ref="C125:D125"/>
    <mergeCell ref="A132:B132"/>
    <mergeCell ref="A133:B133"/>
    <mergeCell ref="A134:B134"/>
    <mergeCell ref="A135:B135"/>
    <mergeCell ref="A136:B136"/>
    <mergeCell ref="A137:B137"/>
    <mergeCell ref="A138:B138"/>
    <mergeCell ref="L144:M144"/>
    <mergeCell ref="C140:D140"/>
    <mergeCell ref="C142:D142"/>
    <mergeCell ref="A143:B143"/>
    <mergeCell ref="C143:D143"/>
    <mergeCell ref="A144:B144"/>
    <mergeCell ref="C144:D144"/>
    <mergeCell ref="D108:F109"/>
    <mergeCell ref="A108:C109"/>
    <mergeCell ref="A1:O1"/>
    <mergeCell ref="Q1:AD1"/>
    <mergeCell ref="A98:E98"/>
    <mergeCell ref="G98:O98"/>
    <mergeCell ref="A85:M85"/>
    <mergeCell ref="Q84:AB84"/>
    <mergeCell ref="Q85:AB85"/>
    <mergeCell ref="AC83:AD83"/>
    <mergeCell ref="AC84:AD85"/>
    <mergeCell ref="A86:M86"/>
    <mergeCell ref="N83:O83"/>
    <mergeCell ref="N84:O86"/>
    <mergeCell ref="N2:O3"/>
    <mergeCell ref="AC2:AD3"/>
    <mergeCell ref="G90:H91"/>
    <mergeCell ref="G101:I102"/>
    <mergeCell ref="G103:I103"/>
    <mergeCell ref="A103:F103"/>
    <mergeCell ref="A104:D104"/>
    <mergeCell ref="E104:F104"/>
    <mergeCell ref="G104:I104"/>
    <mergeCell ref="A105:F105"/>
  </mergeCells>
  <phoneticPr fontId="2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$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EasyAFFITTI</dc:title>
  <dc:subject>Rivalutazione canoni di locazione</dc:subject>
  <dc:creator>STUDIOFUSCO Associazione Professionale</dc:creator>
  <cp:lastModifiedBy>Enzo</cp:lastModifiedBy>
  <cp:lastPrinted>2008-04-08T19:35:37Z</cp:lastPrinted>
  <dcterms:created xsi:type="dcterms:W3CDTF">2000-10-19T09:32:34Z</dcterms:created>
  <dcterms:modified xsi:type="dcterms:W3CDTF">2024-04-18T08:48:57Z</dcterms:modified>
</cp:coreProperties>
</file>